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4915" windowHeight="12075" activeTab="0"/>
  </bookViews>
  <sheets>
    <sheet name="Corn vs Soybean Decision Aid" sheetId="1" r:id="rId1"/>
  </sheets>
  <definedNames/>
  <calcPr fullCalcOnLoad="1"/>
</workbook>
</file>

<file path=xl/sharedStrings.xml><?xml version="1.0" encoding="utf-8"?>
<sst xmlns="http://schemas.openxmlformats.org/spreadsheetml/2006/main" count="69" uniqueCount="54">
  <si>
    <t>Planting Date</t>
  </si>
  <si>
    <t>Maximum Yield Potential</t>
  </si>
  <si>
    <t>Corn</t>
  </si>
  <si>
    <t>Soybeans</t>
  </si>
  <si>
    <t>Harvest Prices</t>
  </si>
  <si>
    <t xml:space="preserve">Corn </t>
  </si>
  <si>
    <t>Fertilizer</t>
  </si>
  <si>
    <t>N</t>
  </si>
  <si>
    <t>P</t>
  </si>
  <si>
    <t>K</t>
  </si>
  <si>
    <t>Cost per Acre</t>
  </si>
  <si>
    <t>Seed</t>
  </si>
  <si>
    <t>Drying</t>
  </si>
  <si>
    <t>Crop Insurance</t>
  </si>
  <si>
    <t>Repairs</t>
  </si>
  <si>
    <t>Chemicals</t>
  </si>
  <si>
    <t>Trucking</t>
  </si>
  <si>
    <t>Fuel, Oil, Grease</t>
  </si>
  <si>
    <t>Misc</t>
  </si>
  <si>
    <t>Int. on Oper. Capital</t>
  </si>
  <si>
    <t>Units per Acre</t>
  </si>
  <si>
    <t>Price per Unit</t>
  </si>
  <si>
    <t>PP Corn Insurance Payment</t>
  </si>
  <si>
    <t>Estimated Yield and Profit by Planting Date</t>
  </si>
  <si>
    <t>Corn, Soybeans, or Preventative Plant Crop Insurance</t>
  </si>
  <si>
    <r>
      <t>Corn Yield</t>
    </r>
    <r>
      <rPr>
        <vertAlign val="superscript"/>
        <sz val="12"/>
        <color indexed="8"/>
        <rFont val="Calibri"/>
        <family val="2"/>
      </rPr>
      <t>1</t>
    </r>
  </si>
  <si>
    <r>
      <t>Soybean Yield</t>
    </r>
    <r>
      <rPr>
        <vertAlign val="superscript"/>
        <sz val="12"/>
        <color indexed="8"/>
        <rFont val="Calibri"/>
        <family val="2"/>
      </rPr>
      <t>1</t>
    </r>
  </si>
  <si>
    <r>
      <t>Corn Moisture</t>
    </r>
    <r>
      <rPr>
        <vertAlign val="superscript"/>
        <sz val="11"/>
        <color indexed="8"/>
        <rFont val="Calibri"/>
        <family val="2"/>
      </rPr>
      <t>2</t>
    </r>
  </si>
  <si>
    <t>Expected Yield by Planting Date</t>
  </si>
  <si>
    <t>APH Yield</t>
  </si>
  <si>
    <t>Coverage Level</t>
  </si>
  <si>
    <t>Coverage Price</t>
  </si>
  <si>
    <r>
      <t xml:space="preserve">1 </t>
    </r>
    <r>
      <rPr>
        <sz val="11"/>
        <color theme="1"/>
        <rFont val="Calibri"/>
        <family val="2"/>
      </rPr>
      <t>Yield loss data for delayed planting comes from the Ohio Agronomy Guide. Actual yield may vary.</t>
    </r>
  </si>
  <si>
    <r>
      <t>Est. Drying Cost</t>
    </r>
    <r>
      <rPr>
        <vertAlign val="superscript"/>
        <sz val="11"/>
        <color indexed="8"/>
        <rFont val="Calibri"/>
        <family val="2"/>
      </rPr>
      <t>3</t>
    </r>
  </si>
  <si>
    <r>
      <t xml:space="preserve">2 </t>
    </r>
    <r>
      <rPr>
        <sz val="11"/>
        <color theme="1"/>
        <rFont val="Calibri"/>
        <family val="2"/>
      </rPr>
      <t>Estimated grain moisture comes from the Ohio Agronomy Guide.</t>
    </r>
  </si>
  <si>
    <r>
      <rPr>
        <vertAlign val="superscript"/>
        <sz val="11"/>
        <color indexed="8"/>
        <rFont val="Calibri"/>
        <family val="2"/>
      </rPr>
      <t xml:space="preserve">3 </t>
    </r>
    <r>
      <rPr>
        <sz val="11"/>
        <color theme="1"/>
        <rFont val="Calibri"/>
        <family val="2"/>
      </rPr>
      <t>Drying costs were calculated using the assumptions from the 2011 Ohio Corn Enterprise Budget.</t>
    </r>
  </si>
  <si>
    <r>
      <rPr>
        <vertAlign val="superscript"/>
        <sz val="11"/>
        <color indexed="8"/>
        <rFont val="Calibri"/>
        <family val="2"/>
      </rPr>
      <t xml:space="preserve">4 </t>
    </r>
    <r>
      <rPr>
        <sz val="11"/>
        <color theme="1"/>
        <rFont val="Calibri"/>
        <family val="2"/>
      </rPr>
      <t>Variable costs were taken form the 2011 Ohio Corn Enterprise Budget.</t>
    </r>
  </si>
  <si>
    <r>
      <t>Variable Costs</t>
    </r>
    <r>
      <rPr>
        <b/>
        <vertAlign val="superscript"/>
        <sz val="12"/>
        <color indexed="8"/>
        <rFont val="Calibri"/>
        <family val="2"/>
      </rPr>
      <t>4</t>
    </r>
  </si>
  <si>
    <t>Projected 2011 Yield</t>
  </si>
  <si>
    <t>Return Fees</t>
  </si>
  <si>
    <t>Storage Charges</t>
  </si>
  <si>
    <t>Interest (12 months)</t>
  </si>
  <si>
    <t>Weed Control</t>
  </si>
  <si>
    <t>June Planting Date</t>
  </si>
  <si>
    <t xml:space="preserve">Maximum Coverage Rate </t>
  </si>
  <si>
    <t>Returns over Variable Costs Estimated by Date</t>
  </si>
  <si>
    <t xml:space="preserve">Gross Income </t>
  </si>
  <si>
    <t>After June 4</t>
  </si>
  <si>
    <t>Estimated Indemnity Payment</t>
  </si>
  <si>
    <t>This spreadsheet is provided “as is” without warranties as to performance or merchantability. OSU Extension will not be liable for any damages suffered by the customer as the result of the use of this spreadsheet.</t>
  </si>
  <si>
    <r>
      <t>PP Costs</t>
    </r>
    <r>
      <rPr>
        <vertAlign val="superscript"/>
        <sz val="11"/>
        <color indexed="8"/>
        <rFont val="Calibri"/>
        <family val="2"/>
      </rPr>
      <t>5</t>
    </r>
  </si>
  <si>
    <r>
      <t xml:space="preserve">5 </t>
    </r>
    <r>
      <rPr>
        <sz val="11"/>
        <color theme="1"/>
        <rFont val="Calibri"/>
        <family val="2"/>
      </rPr>
      <t>Costs associated with PP include fees for returning unused seed, storage costs of prepaid inputs, etc.</t>
    </r>
  </si>
  <si>
    <r>
      <t>6</t>
    </r>
    <r>
      <rPr>
        <sz val="11"/>
        <color theme="1"/>
        <rFont val="Calibri"/>
        <family val="2"/>
      </rPr>
      <t xml:space="preserve"> Crop Insurance Assumes a revenue Insurance Product with harvest Price Option.</t>
    </r>
  </si>
  <si>
    <r>
      <t>Crop Insurance Coverage</t>
    </r>
    <r>
      <rPr>
        <b/>
        <vertAlign val="superscript"/>
        <sz val="11"/>
        <color indexed="8"/>
        <rFont val="Calibri"/>
        <family val="2"/>
      </rPr>
      <t>6</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</si>
</sst>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0.000"/>
    <numFmt numFmtId="167" formatCode="[$-409]d\-mmm;@"/>
    <numFmt numFmtId="168" formatCode="&quot;Yes&quot;;&quot;Yes&quot;;&quot;No&quot;"/>
    <numFmt numFmtId="169" formatCode="&quot;True&quot;;&quot;True&quot;;&quot;False&quot;"/>
    <numFmt numFmtId="170" formatCode="&quot;On&quot;;&quot;On&quot;;&quot;Off&quot;"/>
    <numFmt numFmtId="171" formatCode="[$€-2]\ #,##0.00_);[Red]\([$€-2]\ #,##0.00\)"/>
  </numFmts>
  <fonts count="48">
    <font>
      <sz val="11"/>
      <color theme="1"/>
      <name val="Calibri"/>
      <family val="2"/>
    </font>
    <font>
      <sz val="11"/>
      <color indexed="8"/>
      <name val="Calibri"/>
      <family val="2"/>
    </font>
    <font>
      <b/>
      <sz val="11"/>
      <color indexed="8"/>
      <name val="Calibri"/>
      <family val="2"/>
    </font>
    <font>
      <sz val="12"/>
      <color indexed="8"/>
      <name val="Calibri"/>
      <family val="2"/>
    </font>
    <font>
      <b/>
      <sz val="16"/>
      <color indexed="8"/>
      <name val="Calibri"/>
      <family val="2"/>
    </font>
    <font>
      <vertAlign val="superscript"/>
      <sz val="12"/>
      <color indexed="8"/>
      <name val="Calibri"/>
      <family val="2"/>
    </font>
    <font>
      <vertAlign val="superscript"/>
      <sz val="11"/>
      <color indexed="8"/>
      <name val="Calibri"/>
      <family val="2"/>
    </font>
    <font>
      <b/>
      <sz val="12"/>
      <color indexed="8"/>
      <name val="Calibri"/>
      <family val="2"/>
    </font>
    <font>
      <b/>
      <vertAlign val="superscript"/>
      <sz val="12"/>
      <color indexed="8"/>
      <name val="Calibri"/>
      <family val="2"/>
    </font>
    <font>
      <b/>
      <vertAlign val="superscrip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16"/>
      <color theme="1"/>
      <name val="Calibri"/>
      <family val="2"/>
    </font>
    <font>
      <vertAlign val="superscript"/>
      <sz val="11"/>
      <color theme="1"/>
      <name val="Calibri"/>
      <family val="2"/>
    </font>
    <font>
      <b/>
      <sz val="12"/>
      <color theme="1"/>
      <name val="Calibri"/>
      <family val="2"/>
    </font>
    <font>
      <sz val="1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5">
    <xf numFmtId="0" fontId="0" fillId="0" borderId="0" xfId="0" applyFont="1" applyAlignment="1">
      <alignment/>
    </xf>
    <xf numFmtId="0" fontId="43" fillId="33" borderId="0" xfId="0" applyFont="1" applyFill="1" applyAlignment="1" applyProtection="1">
      <alignment horizontal="center"/>
      <protection/>
    </xf>
    <xf numFmtId="0" fontId="43" fillId="33" borderId="0" xfId="0" applyFont="1" applyFill="1" applyAlignment="1" applyProtection="1">
      <alignment/>
      <protection/>
    </xf>
    <xf numFmtId="0" fontId="0" fillId="33" borderId="0" xfId="0" applyFill="1" applyAlignment="1" applyProtection="1">
      <alignment/>
      <protection/>
    </xf>
    <xf numFmtId="0" fontId="43" fillId="0" borderId="0" xfId="0" applyFont="1" applyFill="1" applyAlignment="1" applyProtection="1">
      <alignment/>
      <protection/>
    </xf>
    <xf numFmtId="0" fontId="0" fillId="0" borderId="0" xfId="0" applyFill="1" applyAlignment="1" applyProtection="1">
      <alignment/>
      <protection/>
    </xf>
    <xf numFmtId="0" fontId="43" fillId="0" borderId="0" xfId="0" applyFont="1" applyAlignment="1" applyProtection="1">
      <alignment/>
      <protection/>
    </xf>
    <xf numFmtId="0" fontId="43" fillId="0" borderId="0" xfId="0" applyFont="1" applyAlignment="1" applyProtection="1">
      <alignment horizontal="center" wrapText="1"/>
      <protection/>
    </xf>
    <xf numFmtId="0" fontId="0" fillId="0" borderId="0" xfId="0" applyAlignment="1" applyProtection="1">
      <alignment wrapText="1"/>
      <protection/>
    </xf>
    <xf numFmtId="0" fontId="0" fillId="0" borderId="0" xfId="0" applyAlignment="1" applyProtection="1">
      <alignment/>
      <protection/>
    </xf>
    <xf numFmtId="16" fontId="43" fillId="0" borderId="0" xfId="0" applyNumberFormat="1" applyFont="1" applyAlignment="1" applyProtection="1">
      <alignment/>
      <protection/>
    </xf>
    <xf numFmtId="164" fontId="43" fillId="0" borderId="0" xfId="0" applyNumberFormat="1" applyFont="1" applyAlignment="1" applyProtection="1">
      <alignment/>
      <protection/>
    </xf>
    <xf numFmtId="7" fontId="0" fillId="0" borderId="0" xfId="44" applyNumberFormat="1" applyFont="1" applyAlignment="1" applyProtection="1">
      <alignment/>
      <protection/>
    </xf>
    <xf numFmtId="16" fontId="43" fillId="33" borderId="0" xfId="0" applyNumberFormat="1" applyFont="1" applyFill="1" applyAlignment="1" applyProtection="1">
      <alignment/>
      <protection/>
    </xf>
    <xf numFmtId="164" fontId="43" fillId="33" borderId="0" xfId="0" applyNumberFormat="1" applyFont="1" applyFill="1" applyAlignment="1" applyProtection="1">
      <alignment/>
      <protection/>
    </xf>
    <xf numFmtId="0" fontId="43" fillId="0" borderId="10" xfId="0" applyFont="1" applyBorder="1" applyAlignment="1" applyProtection="1">
      <alignment/>
      <protection/>
    </xf>
    <xf numFmtId="166" fontId="0" fillId="34" borderId="0" xfId="0" applyNumberFormat="1" applyFill="1" applyAlignment="1" applyProtection="1">
      <alignment/>
      <protection locked="0"/>
    </xf>
    <xf numFmtId="165" fontId="0" fillId="0" borderId="0" xfId="0" applyNumberFormat="1" applyAlignment="1" applyProtection="1">
      <alignment/>
      <protection/>
    </xf>
    <xf numFmtId="0" fontId="44" fillId="33" borderId="0" xfId="0" applyFont="1" applyFill="1" applyAlignment="1" applyProtection="1">
      <alignment horizontal="center"/>
      <protection/>
    </xf>
    <xf numFmtId="0" fontId="43" fillId="0" borderId="10" xfId="0" applyFont="1" applyBorder="1" applyAlignment="1" applyProtection="1">
      <alignment horizontal="center" vertical="center"/>
      <protection/>
    </xf>
    <xf numFmtId="2" fontId="0" fillId="0" borderId="0" xfId="0" applyNumberFormat="1" applyAlignment="1" applyProtection="1">
      <alignment/>
      <protection/>
    </xf>
    <xf numFmtId="166" fontId="0" fillId="0" borderId="0" xfId="0" applyNumberFormat="1" applyAlignment="1" applyProtection="1">
      <alignment/>
      <protection/>
    </xf>
    <xf numFmtId="0" fontId="0" fillId="0" borderId="10" xfId="0" applyBorder="1" applyAlignment="1" applyProtection="1">
      <alignment/>
      <protection/>
    </xf>
    <xf numFmtId="2" fontId="0" fillId="0" borderId="10" xfId="0" applyNumberFormat="1" applyBorder="1" applyAlignment="1" applyProtection="1">
      <alignment/>
      <protection/>
    </xf>
    <xf numFmtId="2" fontId="0" fillId="0" borderId="0" xfId="0" applyNumberFormat="1" applyFill="1" applyAlignment="1" applyProtection="1">
      <alignment/>
      <protection/>
    </xf>
    <xf numFmtId="0" fontId="0" fillId="33" borderId="0" xfId="0" applyFill="1" applyAlignment="1" applyProtection="1">
      <alignment horizontal="left"/>
      <protection/>
    </xf>
    <xf numFmtId="2" fontId="0" fillId="33" borderId="0" xfId="0" applyNumberFormat="1" applyFill="1" applyAlignment="1" applyProtection="1">
      <alignment/>
      <protection/>
    </xf>
    <xf numFmtId="8" fontId="0" fillId="0" borderId="0" xfId="0" applyNumberFormat="1" applyAlignment="1" applyProtection="1">
      <alignment/>
      <protection/>
    </xf>
    <xf numFmtId="0" fontId="41" fillId="0" borderId="0" xfId="0" applyFont="1" applyFill="1" applyAlignment="1" applyProtection="1">
      <alignment/>
      <protection/>
    </xf>
    <xf numFmtId="0" fontId="45" fillId="0" borderId="0" xfId="0" applyFont="1" applyAlignment="1" applyProtection="1">
      <alignment/>
      <protection/>
    </xf>
    <xf numFmtId="0" fontId="43" fillId="34" borderId="0" xfId="0" applyFont="1" applyFill="1" applyAlignment="1" applyProtection="1">
      <alignment horizontal="center"/>
      <protection locked="0"/>
    </xf>
    <xf numFmtId="165" fontId="43" fillId="34" borderId="0" xfId="0" applyNumberFormat="1" applyFont="1" applyFill="1" applyAlignment="1" applyProtection="1">
      <alignment/>
      <protection locked="0"/>
    </xf>
    <xf numFmtId="2" fontId="0" fillId="34" borderId="0" xfId="0" applyNumberFormat="1" applyFill="1" applyAlignment="1" applyProtection="1">
      <alignment/>
      <protection locked="0"/>
    </xf>
    <xf numFmtId="0" fontId="0" fillId="34" borderId="0" xfId="0" applyFill="1" applyAlignment="1" applyProtection="1">
      <alignment/>
      <protection locked="0"/>
    </xf>
    <xf numFmtId="9" fontId="0" fillId="34" borderId="0" xfId="0" applyNumberFormat="1" applyFill="1" applyAlignment="1" applyProtection="1">
      <alignment/>
      <protection locked="0"/>
    </xf>
    <xf numFmtId="167" fontId="43" fillId="0" borderId="0" xfId="0" applyNumberFormat="1" applyFont="1" applyAlignment="1" applyProtection="1">
      <alignment/>
      <protection/>
    </xf>
    <xf numFmtId="0" fontId="0" fillId="0" borderId="10" xfId="0" applyBorder="1" applyAlignment="1" applyProtection="1">
      <alignment horizontal="center" wrapText="1"/>
      <protection/>
    </xf>
    <xf numFmtId="165" fontId="41" fillId="0" borderId="0" xfId="0" applyNumberFormat="1" applyFont="1" applyAlignment="1" applyProtection="1">
      <alignment/>
      <protection/>
    </xf>
    <xf numFmtId="2" fontId="0" fillId="34" borderId="0" xfId="0" applyNumberFormat="1" applyFill="1" applyBorder="1" applyAlignment="1" applyProtection="1">
      <alignment/>
      <protection locked="0"/>
    </xf>
    <xf numFmtId="0" fontId="44" fillId="0" borderId="0" xfId="0" applyFont="1" applyFill="1" applyAlignment="1" applyProtection="1">
      <alignment horizontal="center"/>
      <protection/>
    </xf>
    <xf numFmtId="0" fontId="0" fillId="0" borderId="10" xfId="0" applyBorder="1" applyAlignment="1" applyProtection="1">
      <alignment horizontal="center"/>
      <protection/>
    </xf>
    <xf numFmtId="0" fontId="46" fillId="0" borderId="0" xfId="0" applyFont="1" applyFill="1" applyAlignment="1" applyProtection="1">
      <alignment horizontal="center"/>
      <protection/>
    </xf>
    <xf numFmtId="0" fontId="43" fillId="0" borderId="0" xfId="0" applyFont="1" applyAlignment="1" applyProtection="1">
      <alignment horizontal="center"/>
      <protection/>
    </xf>
    <xf numFmtId="0" fontId="46" fillId="0" borderId="0" xfId="0" applyFont="1" applyAlignment="1" applyProtection="1">
      <alignment horizontal="center"/>
      <protection/>
    </xf>
    <xf numFmtId="0" fontId="43" fillId="0" borderId="0" xfId="0" applyFont="1" applyFill="1" applyAlignment="1" applyProtection="1">
      <alignment horizontal="center"/>
      <protection/>
    </xf>
    <xf numFmtId="0" fontId="0" fillId="0" borderId="0" xfId="0" applyAlignment="1" applyProtection="1">
      <alignment horizontal="left"/>
      <protection/>
    </xf>
    <xf numFmtId="0" fontId="0" fillId="0" borderId="0" xfId="0" applyAlignment="1" applyProtection="1">
      <alignment horizontal="center" vertical="center"/>
      <protection/>
    </xf>
    <xf numFmtId="0" fontId="46" fillId="0" borderId="0" xfId="0" applyFont="1" applyFill="1" applyAlignment="1" applyProtection="1">
      <alignment/>
      <protection/>
    </xf>
    <xf numFmtId="165" fontId="43" fillId="0" borderId="0" xfId="0" applyNumberFormat="1" applyFont="1" applyFill="1" applyAlignment="1" applyProtection="1">
      <alignment/>
      <protection/>
    </xf>
    <xf numFmtId="167" fontId="43" fillId="0" borderId="0" xfId="0" applyNumberFormat="1" applyFont="1" applyAlignment="1" applyProtection="1">
      <alignment horizontal="center"/>
      <protection/>
    </xf>
    <xf numFmtId="0" fontId="0" fillId="34" borderId="0" xfId="0" applyFill="1" applyAlignment="1" applyProtection="1">
      <alignment horizontal="center"/>
      <protection locked="0"/>
    </xf>
    <xf numFmtId="2" fontId="0" fillId="0" borderId="0" xfId="0" applyNumberFormat="1" applyFill="1" applyAlignment="1" applyProtection="1">
      <alignment horizontal="center"/>
      <protection/>
    </xf>
    <xf numFmtId="0" fontId="0" fillId="0" borderId="0" xfId="0" applyAlignment="1" applyProtection="1">
      <alignment horizontal="center"/>
      <protection/>
    </xf>
    <xf numFmtId="0" fontId="46" fillId="0" borderId="0" xfId="0" applyFont="1" applyFill="1" applyAlignment="1" applyProtection="1">
      <alignment horizontal="center"/>
      <protection/>
    </xf>
    <xf numFmtId="0" fontId="0" fillId="0" borderId="0" xfId="0" applyAlignment="1" applyProtection="1">
      <alignment horizontal="left"/>
      <protection/>
    </xf>
    <xf numFmtId="0" fontId="0" fillId="0" borderId="0" xfId="0" applyAlignment="1" applyProtection="1">
      <alignment horizontal="center" vertical="center"/>
      <protection/>
    </xf>
    <xf numFmtId="0" fontId="0" fillId="0" borderId="10" xfId="0" applyBorder="1" applyAlignment="1" applyProtection="1">
      <alignment horizontal="center"/>
      <protection/>
    </xf>
    <xf numFmtId="0" fontId="41" fillId="0" borderId="0" xfId="0" applyFont="1" applyAlignment="1" applyProtection="1">
      <alignment horizontal="center"/>
      <protection/>
    </xf>
    <xf numFmtId="0" fontId="44" fillId="0" borderId="0" xfId="0" applyFont="1" applyFill="1" applyAlignment="1" applyProtection="1">
      <alignment horizontal="center"/>
      <protection/>
    </xf>
    <xf numFmtId="0" fontId="43" fillId="0" borderId="10" xfId="0" applyFont="1" applyBorder="1" applyAlignment="1" applyProtection="1">
      <alignment horizontal="center"/>
      <protection/>
    </xf>
    <xf numFmtId="0" fontId="43" fillId="0" borderId="0" xfId="0" applyFont="1" applyAlignment="1" applyProtection="1">
      <alignment horizontal="center"/>
      <protection/>
    </xf>
    <xf numFmtId="0" fontId="46" fillId="0" borderId="0" xfId="0" applyFont="1" applyAlignment="1" applyProtection="1">
      <alignment horizontal="center"/>
      <protection/>
    </xf>
    <xf numFmtId="0" fontId="43" fillId="0" borderId="0" xfId="0" applyFont="1" applyFill="1" applyAlignment="1" applyProtection="1">
      <alignment horizontal="center"/>
      <protection/>
    </xf>
    <xf numFmtId="0" fontId="47" fillId="0" borderId="0" xfId="0" applyFont="1" applyAlignment="1" applyProtection="1">
      <alignment horizontal="center" wrapText="1"/>
      <protection/>
    </xf>
    <xf numFmtId="0" fontId="47" fillId="0" borderId="0" xfId="0" applyFont="1" applyAlignment="1" applyProtection="1">
      <alignment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Expected Revenue by Decision</a:t>
            </a:r>
          </a:p>
        </c:rich>
      </c:tx>
      <c:layout>
        <c:manualLayout>
          <c:xMode val="factor"/>
          <c:yMode val="factor"/>
          <c:x val="-0.004"/>
          <c:y val="-0.00475"/>
        </c:manualLayout>
      </c:layout>
      <c:spPr>
        <a:noFill/>
        <a:ln w="3175">
          <a:noFill/>
        </a:ln>
      </c:spPr>
    </c:title>
    <c:plotArea>
      <c:layout>
        <c:manualLayout>
          <c:xMode val="edge"/>
          <c:yMode val="edge"/>
          <c:x val="0.01525"/>
          <c:y val="0.18475"/>
          <c:w val="0.96075"/>
          <c:h val="0.779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'Corn vs Soybean Decision Aid'!$C$59:$E$59</c:f>
              <c:strCache/>
            </c:strRef>
          </c:cat>
          <c:val>
            <c:numRef>
              <c:f>'Corn vs Soybean Decision Aid'!$C$66:$E$66</c:f>
              <c:numCache/>
            </c:numRef>
          </c:val>
        </c:ser>
        <c:axId val="6730310"/>
        <c:axId val="60572791"/>
      </c:barChart>
      <c:catAx>
        <c:axId val="6730310"/>
        <c:scaling>
          <c:orientation val="minMax"/>
        </c:scaling>
        <c:axPos val="b"/>
        <c:delete val="0"/>
        <c:numFmt formatCode="General" sourceLinked="1"/>
        <c:majorTickMark val="none"/>
        <c:minorTickMark val="none"/>
        <c:tickLblPos val="nextTo"/>
        <c:spPr>
          <a:ln w="3175">
            <a:solidFill>
              <a:srgbClr val="808080"/>
            </a:solidFill>
          </a:ln>
        </c:spPr>
        <c:crossAx val="60572791"/>
        <c:crosses val="autoZero"/>
        <c:auto val="1"/>
        <c:lblOffset val="100"/>
        <c:tickLblSkip val="1"/>
        <c:noMultiLvlLbl val="0"/>
      </c:catAx>
      <c:valAx>
        <c:axId val="60572791"/>
        <c:scaling>
          <c:orientation val="minMax"/>
          <c:max val="60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6730310"/>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523875</xdr:colOff>
      <xdr:row>66</xdr:row>
      <xdr:rowOff>180975</xdr:rowOff>
    </xdr:from>
    <xdr:to>
      <xdr:col>8</xdr:col>
      <xdr:colOff>9525</xdr:colOff>
      <xdr:row>78</xdr:row>
      <xdr:rowOff>38100</xdr:rowOff>
    </xdr:to>
    <xdr:graphicFrame>
      <xdr:nvGraphicFramePr>
        <xdr:cNvPr id="1" name="Chart 3"/>
        <xdr:cNvGraphicFramePr/>
      </xdr:nvGraphicFramePr>
      <xdr:xfrm>
        <a:off x="523875" y="13716000"/>
        <a:ext cx="4829175" cy="21431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87"/>
  <sheetViews>
    <sheetView tabSelected="1" zoomScalePageLayoutView="0" workbookViewId="0" topLeftCell="A1">
      <selection activeCell="E53" sqref="E53:F53"/>
    </sheetView>
  </sheetViews>
  <sheetFormatPr defaultColWidth="9.140625" defaultRowHeight="15"/>
  <cols>
    <col min="1" max="1" width="9.421875" style="0" customWidth="1"/>
    <col min="2" max="3" width="10.140625" style="0" customWidth="1"/>
    <col min="4" max="5" width="9.8515625" style="0" customWidth="1"/>
    <col min="6" max="6" width="10.7109375" style="0" customWidth="1"/>
    <col min="7" max="8" width="10.00390625" style="0" customWidth="1"/>
    <col min="9" max="9" width="9.8515625" style="0" customWidth="1"/>
    <col min="10" max="13" width="9.140625" style="9" customWidth="1"/>
  </cols>
  <sheetData>
    <row r="1" spans="1:9" s="9" customFormat="1" ht="21">
      <c r="A1" s="58" t="s">
        <v>23</v>
      </c>
      <c r="B1" s="58"/>
      <c r="C1" s="58"/>
      <c r="D1" s="58"/>
      <c r="E1" s="58"/>
      <c r="F1" s="58"/>
      <c r="G1" s="58"/>
      <c r="H1" s="58"/>
      <c r="I1" s="58"/>
    </row>
    <row r="2" spans="1:9" s="9" customFormat="1" ht="21">
      <c r="A2" s="39"/>
      <c r="B2" s="39"/>
      <c r="C2" s="39"/>
      <c r="D2" s="39"/>
      <c r="E2" s="39" t="s">
        <v>24</v>
      </c>
      <c r="F2" s="39"/>
      <c r="G2" s="39"/>
      <c r="H2" s="39"/>
      <c r="I2" s="39"/>
    </row>
    <row r="3" spans="1:9" s="9" customFormat="1" ht="29.25" customHeight="1">
      <c r="A3" s="63" t="s">
        <v>49</v>
      </c>
      <c r="B3" s="63"/>
      <c r="C3" s="63"/>
      <c r="D3" s="63"/>
      <c r="E3" s="63"/>
      <c r="F3" s="63"/>
      <c r="G3" s="63"/>
      <c r="H3" s="63"/>
      <c r="I3" s="63"/>
    </row>
    <row r="4" spans="1:9" s="9" customFormat="1" ht="12" customHeight="1">
      <c r="A4" s="64"/>
      <c r="B4" s="64"/>
      <c r="C4" s="64"/>
      <c r="D4" s="64"/>
      <c r="E4" s="64"/>
      <c r="F4" s="64"/>
      <c r="G4" s="64"/>
      <c r="H4" s="64"/>
      <c r="I4" s="64"/>
    </row>
    <row r="5" spans="1:9" s="9" customFormat="1" ht="9" customHeight="1">
      <c r="A5" s="18"/>
      <c r="B5" s="18"/>
      <c r="C5" s="18"/>
      <c r="D5" s="18"/>
      <c r="E5" s="18"/>
      <c r="F5" s="18"/>
      <c r="G5" s="18"/>
      <c r="H5" s="18"/>
      <c r="I5" s="18"/>
    </row>
    <row r="6" spans="1:6" s="9" customFormat="1" ht="15.75">
      <c r="A6" s="6"/>
      <c r="B6" s="6"/>
      <c r="C6" s="6"/>
      <c r="D6" s="19" t="s">
        <v>2</v>
      </c>
      <c r="E6" s="19" t="s">
        <v>3</v>
      </c>
      <c r="F6" s="6"/>
    </row>
    <row r="7" spans="1:6" s="9" customFormat="1" ht="15.75">
      <c r="A7" s="53" t="s">
        <v>1</v>
      </c>
      <c r="B7" s="53"/>
      <c r="C7" s="53"/>
      <c r="D7" s="30">
        <v>165</v>
      </c>
      <c r="E7" s="30">
        <v>48</v>
      </c>
      <c r="F7" s="6"/>
    </row>
    <row r="8" spans="1:6" s="9" customFormat="1" ht="15.75">
      <c r="A8" s="41"/>
      <c r="B8" s="41"/>
      <c r="C8" s="41"/>
      <c r="D8" s="44"/>
      <c r="E8" s="44"/>
      <c r="F8" s="6"/>
    </row>
    <row r="9" spans="1:6" s="9" customFormat="1" ht="15.75">
      <c r="A9" s="53" t="s">
        <v>38</v>
      </c>
      <c r="B9" s="53"/>
      <c r="C9" s="53"/>
      <c r="D9" s="30">
        <v>110</v>
      </c>
      <c r="E9" s="30">
        <v>40</v>
      </c>
      <c r="F9" s="6"/>
    </row>
    <row r="10" spans="1:6" s="9" customFormat="1" ht="15.75">
      <c r="A10" s="62"/>
      <c r="B10" s="62"/>
      <c r="C10" s="62"/>
      <c r="D10" s="42"/>
      <c r="E10" s="42"/>
      <c r="F10" s="6"/>
    </row>
    <row r="11" spans="1:9" s="9" customFormat="1" ht="8.25" customHeight="1">
      <c r="A11" s="1"/>
      <c r="B11" s="1"/>
      <c r="C11" s="1"/>
      <c r="D11" s="2"/>
      <c r="E11" s="2"/>
      <c r="F11" s="2"/>
      <c r="G11" s="3"/>
      <c r="H11" s="3"/>
      <c r="I11" s="3"/>
    </row>
    <row r="12" spans="1:9" s="9" customFormat="1" ht="15.75" customHeight="1">
      <c r="A12" s="53" t="s">
        <v>28</v>
      </c>
      <c r="B12" s="53"/>
      <c r="C12" s="53"/>
      <c r="D12" s="53"/>
      <c r="E12" s="4"/>
      <c r="F12" s="4"/>
      <c r="G12" s="5"/>
      <c r="H12" s="5"/>
      <c r="I12" s="5"/>
    </row>
    <row r="13" spans="1:9" s="9" customFormat="1" ht="12" customHeight="1">
      <c r="A13" s="44"/>
      <c r="B13" s="44"/>
      <c r="C13" s="44"/>
      <c r="D13" s="4"/>
      <c r="E13" s="4"/>
      <c r="F13" s="4"/>
      <c r="G13" s="5"/>
      <c r="H13" s="5"/>
      <c r="I13" s="5"/>
    </row>
    <row r="14" spans="1:8" s="9" customFormat="1" ht="33.75" customHeight="1">
      <c r="A14" s="6"/>
      <c r="B14" s="60" t="s">
        <v>0</v>
      </c>
      <c r="C14" s="60"/>
      <c r="D14" s="7" t="s">
        <v>25</v>
      </c>
      <c r="E14" s="7" t="s">
        <v>26</v>
      </c>
      <c r="F14" s="6"/>
      <c r="G14" s="8" t="s">
        <v>27</v>
      </c>
      <c r="H14" s="8" t="s">
        <v>33</v>
      </c>
    </row>
    <row r="15" spans="1:8" s="9" customFormat="1" ht="15.75">
      <c r="A15" s="6"/>
      <c r="B15" s="10">
        <v>40656</v>
      </c>
      <c r="C15" s="10">
        <v>40662</v>
      </c>
      <c r="D15" s="11">
        <f>D7*1</f>
        <v>165</v>
      </c>
      <c r="E15" s="11">
        <f>E7*1</f>
        <v>48</v>
      </c>
      <c r="F15" s="6"/>
      <c r="G15" s="9">
        <v>20.8</v>
      </c>
      <c r="H15" s="12">
        <f>((((G15-15.5)*0.02)*2)+0.01)*D15</f>
        <v>36.63</v>
      </c>
    </row>
    <row r="16" spans="1:8" s="9" customFormat="1" ht="15.75">
      <c r="A16" s="6"/>
      <c r="B16" s="10">
        <v>40663</v>
      </c>
      <c r="C16" s="10">
        <v>40669</v>
      </c>
      <c r="D16" s="11">
        <f>D7*0.99</f>
        <v>163.35</v>
      </c>
      <c r="E16" s="11">
        <f>E7*0.99</f>
        <v>47.519999999999996</v>
      </c>
      <c r="F16" s="6"/>
      <c r="G16" s="9">
        <v>23.7</v>
      </c>
      <c r="H16" s="12">
        <f aca="true" t="shared" si="0" ref="H16:H21">((((G16-15.5)*0.02)*2)+0.01)*D16</f>
        <v>55.21229999999999</v>
      </c>
    </row>
    <row r="17" spans="1:8" s="9" customFormat="1" ht="15.75">
      <c r="A17" s="6"/>
      <c r="B17" s="10">
        <v>40670</v>
      </c>
      <c r="C17" s="10">
        <v>40676</v>
      </c>
      <c r="D17" s="11">
        <f>D7*0.94</f>
        <v>155.1</v>
      </c>
      <c r="E17" s="11">
        <f>E7*0.98</f>
        <v>47.04</v>
      </c>
      <c r="F17" s="6"/>
      <c r="G17" s="9">
        <v>24.9</v>
      </c>
      <c r="H17" s="12">
        <f t="shared" si="0"/>
        <v>59.868599999999994</v>
      </c>
    </row>
    <row r="18" spans="1:8" s="9" customFormat="1" ht="15.75">
      <c r="A18" s="6"/>
      <c r="B18" s="10">
        <v>40677</v>
      </c>
      <c r="C18" s="10">
        <v>40683</v>
      </c>
      <c r="D18" s="11">
        <f>D7*0.9</f>
        <v>148.5</v>
      </c>
      <c r="E18" s="11">
        <f>E7*0.96</f>
        <v>46.08</v>
      </c>
      <c r="F18" s="6"/>
      <c r="G18" s="9">
        <v>26.6</v>
      </c>
      <c r="H18" s="12">
        <f t="shared" si="0"/>
        <v>67.41900000000001</v>
      </c>
    </row>
    <row r="19" spans="1:8" s="9" customFormat="1" ht="15.75">
      <c r="A19" s="6"/>
      <c r="B19" s="10">
        <v>40684</v>
      </c>
      <c r="C19" s="10">
        <v>40690</v>
      </c>
      <c r="D19" s="11">
        <f>D7*0.85</f>
        <v>140.25</v>
      </c>
      <c r="E19" s="11">
        <f>E7*0.9</f>
        <v>43.2</v>
      </c>
      <c r="F19" s="6"/>
      <c r="G19" s="9">
        <v>28.2</v>
      </c>
      <c r="H19" s="12">
        <f t="shared" si="0"/>
        <v>72.6495</v>
      </c>
    </row>
    <row r="20" spans="1:8" s="9" customFormat="1" ht="15.75">
      <c r="A20" s="6"/>
      <c r="B20" s="10">
        <v>40691</v>
      </c>
      <c r="C20" s="10">
        <v>40698</v>
      </c>
      <c r="D20" s="11">
        <f>D7*0.79</f>
        <v>130.35</v>
      </c>
      <c r="E20" s="11">
        <f>E7*0.84</f>
        <v>40.32</v>
      </c>
      <c r="F20" s="6"/>
      <c r="G20" s="9">
        <v>33</v>
      </c>
      <c r="H20" s="12">
        <f t="shared" si="0"/>
        <v>92.5485</v>
      </c>
    </row>
    <row r="21" spans="1:8" s="9" customFormat="1" ht="15.75">
      <c r="A21" s="6"/>
      <c r="B21" s="10">
        <v>40699</v>
      </c>
      <c r="C21" s="10">
        <v>40705</v>
      </c>
      <c r="D21" s="11">
        <f>D7*0.65</f>
        <v>107.25</v>
      </c>
      <c r="E21" s="11">
        <f>E7*0.71</f>
        <v>34.08</v>
      </c>
      <c r="F21" s="6"/>
      <c r="G21" s="9">
        <v>36</v>
      </c>
      <c r="H21" s="12">
        <f t="shared" si="0"/>
        <v>89.01750000000001</v>
      </c>
    </row>
    <row r="22" spans="1:8" s="9" customFormat="1" ht="15.75">
      <c r="A22" s="6"/>
      <c r="B22" s="10"/>
      <c r="C22" s="10"/>
      <c r="D22" s="11"/>
      <c r="E22" s="11"/>
      <c r="F22" s="6"/>
      <c r="H22" s="12"/>
    </row>
    <row r="23" spans="1:9" s="9" customFormat="1" ht="9" customHeight="1">
      <c r="A23" s="2"/>
      <c r="B23" s="13"/>
      <c r="C23" s="13"/>
      <c r="D23" s="14"/>
      <c r="E23" s="14"/>
      <c r="F23" s="2"/>
      <c r="G23" s="3"/>
      <c r="H23" s="3"/>
      <c r="I23" s="3"/>
    </row>
    <row r="24" spans="1:6" s="9" customFormat="1" ht="15.75">
      <c r="A24" s="6"/>
      <c r="B24" s="6"/>
      <c r="C24" s="6"/>
      <c r="D24" s="15" t="s">
        <v>5</v>
      </c>
      <c r="E24" s="15" t="s">
        <v>3</v>
      </c>
      <c r="F24" s="6"/>
    </row>
    <row r="25" spans="1:6" s="9" customFormat="1" ht="15.75">
      <c r="A25" s="61" t="s">
        <v>4</v>
      </c>
      <c r="B25" s="61"/>
      <c r="C25" s="61"/>
      <c r="D25" s="31">
        <v>7.5</v>
      </c>
      <c r="E25" s="31">
        <v>13.5</v>
      </c>
      <c r="F25" s="6"/>
    </row>
    <row r="26" spans="1:6" s="9" customFormat="1" ht="13.5" customHeight="1">
      <c r="A26" s="43"/>
      <c r="B26" s="43"/>
      <c r="C26" s="43"/>
      <c r="D26" s="48"/>
      <c r="E26" s="48"/>
      <c r="F26" s="6"/>
    </row>
    <row r="27" spans="1:6" s="9" customFormat="1" ht="15.75">
      <c r="A27" s="43"/>
      <c r="B27" s="43"/>
      <c r="C27" s="43"/>
      <c r="D27" s="48" t="s">
        <v>2</v>
      </c>
      <c r="E27" s="48" t="s">
        <v>3</v>
      </c>
      <c r="F27" s="6"/>
    </row>
    <row r="28" spans="1:6" s="9" customFormat="1" ht="15.75">
      <c r="A28" s="61" t="s">
        <v>46</v>
      </c>
      <c r="B28" s="61"/>
      <c r="C28" s="61"/>
      <c r="D28" s="48">
        <f>D9*D25</f>
        <v>825</v>
      </c>
      <c r="E28" s="48">
        <f>E9*E25</f>
        <v>540</v>
      </c>
      <c r="F28" s="6"/>
    </row>
    <row r="29" spans="1:6" s="9" customFormat="1" ht="15.75">
      <c r="A29" s="43"/>
      <c r="B29" s="43"/>
      <c r="C29" s="43"/>
      <c r="D29" s="48"/>
      <c r="E29" s="48"/>
      <c r="F29" s="6"/>
    </row>
    <row r="30" spans="1:9" s="9" customFormat="1" ht="9" customHeight="1">
      <c r="A30" s="2"/>
      <c r="B30" s="2"/>
      <c r="C30" s="2"/>
      <c r="D30" s="2"/>
      <c r="E30" s="2"/>
      <c r="F30" s="2"/>
      <c r="G30" s="3"/>
      <c r="H30" s="3"/>
      <c r="I30" s="3"/>
    </row>
    <row r="31" spans="1:6" s="9" customFormat="1" ht="18">
      <c r="A31" s="53" t="s">
        <v>37</v>
      </c>
      <c r="B31" s="53"/>
      <c r="C31" s="53"/>
      <c r="D31" s="6"/>
      <c r="E31" s="6"/>
      <c r="F31" s="6"/>
    </row>
    <row r="32" spans="1:8" s="9" customFormat="1" ht="15.75">
      <c r="A32" s="42"/>
      <c r="B32" s="42"/>
      <c r="D32" s="59" t="s">
        <v>2</v>
      </c>
      <c r="E32" s="59"/>
      <c r="F32" s="6"/>
      <c r="G32" s="56" t="s">
        <v>3</v>
      </c>
      <c r="H32" s="56"/>
    </row>
    <row r="33" spans="1:8" s="9" customFormat="1" ht="31.5">
      <c r="A33" s="42"/>
      <c r="B33" s="42"/>
      <c r="C33" s="7" t="s">
        <v>21</v>
      </c>
      <c r="D33" s="7" t="s">
        <v>20</v>
      </c>
      <c r="E33" s="7" t="s">
        <v>10</v>
      </c>
      <c r="F33" s="6"/>
      <c r="G33" s="7" t="s">
        <v>20</v>
      </c>
      <c r="H33" s="7" t="s">
        <v>10</v>
      </c>
    </row>
    <row r="34" spans="1:8" s="9" customFormat="1" ht="15">
      <c r="A34" s="55" t="s">
        <v>6</v>
      </c>
      <c r="B34" s="9" t="s">
        <v>7</v>
      </c>
      <c r="C34" s="16">
        <v>0.503</v>
      </c>
      <c r="D34" s="32">
        <v>165</v>
      </c>
      <c r="E34" s="20">
        <f>(D34*C34)+7</f>
        <v>89.995</v>
      </c>
      <c r="H34" s="20"/>
    </row>
    <row r="35" spans="1:8" s="9" customFormat="1" ht="15">
      <c r="A35" s="55"/>
      <c r="B35" s="9" t="s">
        <v>8</v>
      </c>
      <c r="C35" s="16">
        <v>0.697</v>
      </c>
      <c r="D35" s="32">
        <v>58.5</v>
      </c>
      <c r="E35" s="20">
        <f>D35*C35</f>
        <v>40.774499999999996</v>
      </c>
      <c r="G35" s="33">
        <v>50.16</v>
      </c>
      <c r="H35" s="20">
        <f>G35*C35</f>
        <v>34.96151999999999</v>
      </c>
    </row>
    <row r="36" spans="1:8" s="9" customFormat="1" ht="15">
      <c r="A36" s="55"/>
      <c r="B36" s="9" t="s">
        <v>9</v>
      </c>
      <c r="C36" s="16">
        <v>0.5</v>
      </c>
      <c r="D36" s="32">
        <v>42.7</v>
      </c>
      <c r="E36" s="20">
        <f>D36*C36</f>
        <v>21.35</v>
      </c>
      <c r="G36" s="33">
        <v>87.78</v>
      </c>
      <c r="H36" s="20">
        <f>G36*C36</f>
        <v>43.89</v>
      </c>
    </row>
    <row r="37" spans="1:8" s="9" customFormat="1" ht="15">
      <c r="A37" s="46"/>
      <c r="D37" s="21"/>
      <c r="E37" s="20"/>
      <c r="H37" s="20"/>
    </row>
    <row r="38" spans="4:9" s="9" customFormat="1" ht="15" customHeight="1">
      <c r="D38" s="22" t="s">
        <v>2</v>
      </c>
      <c r="E38" s="23" t="s">
        <v>3</v>
      </c>
      <c r="H38" s="20"/>
      <c r="I38" s="9" t="s">
        <v>50</v>
      </c>
    </row>
    <row r="39" spans="1:9" s="9" customFormat="1" ht="15">
      <c r="A39" s="54" t="s">
        <v>11</v>
      </c>
      <c r="B39" s="54"/>
      <c r="D39" s="32">
        <v>97.75</v>
      </c>
      <c r="E39" s="33">
        <v>58.68</v>
      </c>
      <c r="G39" s="54" t="s">
        <v>39</v>
      </c>
      <c r="H39" s="54"/>
      <c r="I39" s="32">
        <v>5.75</v>
      </c>
    </row>
    <row r="40" spans="1:9" s="9" customFormat="1" ht="15">
      <c r="A40" s="54" t="s">
        <v>6</v>
      </c>
      <c r="B40" s="54"/>
      <c r="D40" s="24">
        <f>E34+E35+E36</f>
        <v>152.1195</v>
      </c>
      <c r="E40" s="24">
        <f>H35+H36</f>
        <v>78.85152</v>
      </c>
      <c r="G40" s="54" t="s">
        <v>40</v>
      </c>
      <c r="H40" s="54"/>
      <c r="I40" s="32">
        <v>10</v>
      </c>
    </row>
    <row r="41" spans="1:9" s="9" customFormat="1" ht="15">
      <c r="A41" s="54" t="s">
        <v>15</v>
      </c>
      <c r="B41" s="54"/>
      <c r="D41" s="32">
        <v>35</v>
      </c>
      <c r="E41" s="32">
        <v>30</v>
      </c>
      <c r="G41" s="54" t="s">
        <v>41</v>
      </c>
      <c r="H41" s="54"/>
      <c r="I41" s="32">
        <v>15</v>
      </c>
    </row>
    <row r="42" spans="1:9" s="9" customFormat="1" ht="15">
      <c r="A42" s="54" t="s">
        <v>12</v>
      </c>
      <c r="B42" s="54"/>
      <c r="D42" s="32">
        <v>83.37</v>
      </c>
      <c r="E42" s="32">
        <v>0</v>
      </c>
      <c r="G42" s="54" t="s">
        <v>13</v>
      </c>
      <c r="H42" s="54"/>
      <c r="I42" s="38">
        <v>21</v>
      </c>
    </row>
    <row r="43" spans="1:9" s="9" customFormat="1" ht="15">
      <c r="A43" s="54" t="s">
        <v>16</v>
      </c>
      <c r="B43" s="54"/>
      <c r="D43" s="32">
        <v>3.86</v>
      </c>
      <c r="E43" s="32">
        <v>1.53</v>
      </c>
      <c r="G43" s="54" t="s">
        <v>42</v>
      </c>
      <c r="H43" s="54"/>
      <c r="I43" s="38">
        <v>20</v>
      </c>
    </row>
    <row r="44" spans="1:9" s="9" customFormat="1" ht="15">
      <c r="A44" s="54" t="s">
        <v>17</v>
      </c>
      <c r="B44" s="54"/>
      <c r="D44" s="32">
        <v>19.77</v>
      </c>
      <c r="E44" s="32">
        <v>12.27</v>
      </c>
      <c r="G44" s="9" t="s">
        <v>18</v>
      </c>
      <c r="H44" s="20"/>
      <c r="I44" s="33">
        <v>2.25</v>
      </c>
    </row>
    <row r="45" spans="1:8" s="9" customFormat="1" ht="15">
      <c r="A45" s="54" t="s">
        <v>14</v>
      </c>
      <c r="B45" s="54"/>
      <c r="D45" s="32">
        <v>21.18</v>
      </c>
      <c r="E45" s="32">
        <v>14.47</v>
      </c>
      <c r="H45" s="20"/>
    </row>
    <row r="46" spans="1:8" s="9" customFormat="1" ht="15">
      <c r="A46" s="54" t="s">
        <v>13</v>
      </c>
      <c r="B46" s="54"/>
      <c r="D46" s="32">
        <v>21</v>
      </c>
      <c r="E46" s="32">
        <v>8.5</v>
      </c>
      <c r="H46" s="20"/>
    </row>
    <row r="47" spans="1:8" s="9" customFormat="1" ht="15">
      <c r="A47" s="54" t="s">
        <v>18</v>
      </c>
      <c r="B47" s="54"/>
      <c r="D47" s="32">
        <v>10</v>
      </c>
      <c r="E47" s="32">
        <v>9</v>
      </c>
      <c r="H47" s="20"/>
    </row>
    <row r="48" spans="1:8" s="9" customFormat="1" ht="15">
      <c r="A48" s="54" t="s">
        <v>19</v>
      </c>
      <c r="B48" s="54"/>
      <c r="D48" s="32">
        <v>12.71</v>
      </c>
      <c r="E48" s="32">
        <v>6.54</v>
      </c>
      <c r="H48" s="20"/>
    </row>
    <row r="49" spans="1:8" s="9" customFormat="1" ht="15">
      <c r="A49" s="45"/>
      <c r="B49" s="45"/>
      <c r="D49" s="24"/>
      <c r="E49" s="24"/>
      <c r="H49" s="20"/>
    </row>
    <row r="50" spans="1:9" s="5" customFormat="1" ht="9" customHeight="1">
      <c r="A50" s="25"/>
      <c r="B50" s="25"/>
      <c r="C50" s="3"/>
      <c r="D50" s="26"/>
      <c r="E50" s="26"/>
      <c r="F50" s="3"/>
      <c r="G50" s="3"/>
      <c r="H50" s="26"/>
      <c r="I50" s="3"/>
    </row>
    <row r="51" spans="1:9" s="9" customFormat="1" ht="17.25">
      <c r="A51" s="57" t="s">
        <v>53</v>
      </c>
      <c r="B51" s="57"/>
      <c r="C51" s="57"/>
      <c r="D51" s="24"/>
      <c r="E51" s="24"/>
      <c r="G51" s="52" t="s">
        <v>44</v>
      </c>
      <c r="H51" s="52"/>
      <c r="I51" s="52"/>
    </row>
    <row r="52" spans="1:8" s="9" customFormat="1" ht="15">
      <c r="A52" s="45"/>
      <c r="B52" s="45"/>
      <c r="D52" s="24"/>
      <c r="E52" s="51" t="s">
        <v>43</v>
      </c>
      <c r="F52" s="51"/>
      <c r="G52" s="24"/>
      <c r="H52" s="17">
        <f>(C53*D25)*(C54-((E53-5)*0.01))</f>
        <v>843.75</v>
      </c>
    </row>
    <row r="53" spans="1:6" s="9" customFormat="1" ht="15">
      <c r="A53" s="52" t="s">
        <v>29</v>
      </c>
      <c r="B53" s="52"/>
      <c r="C53" s="33">
        <v>150</v>
      </c>
      <c r="D53" s="24"/>
      <c r="E53" s="50">
        <v>10</v>
      </c>
      <c r="F53" s="50"/>
    </row>
    <row r="54" spans="1:9" s="9" customFormat="1" ht="15">
      <c r="A54" s="52" t="s">
        <v>30</v>
      </c>
      <c r="B54" s="52"/>
      <c r="C54" s="34">
        <v>0.8</v>
      </c>
      <c r="D54" s="24"/>
      <c r="G54" s="52" t="s">
        <v>48</v>
      </c>
      <c r="H54" s="52"/>
      <c r="I54" s="52"/>
    </row>
    <row r="55" spans="1:8" s="9" customFormat="1" ht="15">
      <c r="A55" s="52" t="s">
        <v>31</v>
      </c>
      <c r="B55" s="52"/>
      <c r="C55" s="27">
        <v>6.01</v>
      </c>
      <c r="D55" s="24"/>
      <c r="H55" s="20">
        <f>IF(H52-D28&gt;0,H52-D28,0)</f>
        <v>18.75</v>
      </c>
    </row>
    <row r="56" spans="1:8" s="9" customFormat="1" ht="15">
      <c r="A56" s="45"/>
      <c r="B56" s="45"/>
      <c r="D56" s="24"/>
      <c r="E56" s="24"/>
      <c r="H56" s="20"/>
    </row>
    <row r="57" spans="1:9" s="9" customFormat="1" ht="9" customHeight="1">
      <c r="A57" s="3"/>
      <c r="B57" s="3"/>
      <c r="C57" s="3"/>
      <c r="D57" s="3"/>
      <c r="E57" s="3"/>
      <c r="F57" s="3"/>
      <c r="G57" s="3"/>
      <c r="H57" s="3"/>
      <c r="I57" s="3"/>
    </row>
    <row r="58" spans="1:9" s="9" customFormat="1" ht="15.75">
      <c r="A58" s="47" t="s">
        <v>45</v>
      </c>
      <c r="B58" s="47"/>
      <c r="C58" s="47"/>
      <c r="D58" s="28"/>
      <c r="E58" s="28"/>
      <c r="F58" s="28"/>
      <c r="G58" s="28"/>
      <c r="H58" s="28"/>
      <c r="I58" s="28"/>
    </row>
    <row r="59" spans="1:6" s="9" customFormat="1" ht="47.25" customHeight="1">
      <c r="A59" s="56" t="s">
        <v>0</v>
      </c>
      <c r="B59" s="56"/>
      <c r="C59" s="40" t="s">
        <v>2</v>
      </c>
      <c r="D59" s="40" t="s">
        <v>3</v>
      </c>
      <c r="E59" s="36" t="s">
        <v>22</v>
      </c>
      <c r="F59" s="36"/>
    </row>
    <row r="60" spans="1:4" s="9" customFormat="1" ht="15.75">
      <c r="A60" s="35">
        <v>40656</v>
      </c>
      <c r="B60" s="35">
        <v>40662</v>
      </c>
      <c r="C60" s="17">
        <f>(D15*D$25)-(D$39+D$40+D$41+D$43+D$44+D$45+D$46+D$47+D$48+H15)</f>
        <v>827.4805</v>
      </c>
      <c r="D60" s="17">
        <f>(E15*E$25)-(E$39+E$40+E$41+E$43+E$44+E$45+E$46+E$47+E$48)</f>
        <v>428.15848</v>
      </c>
    </row>
    <row r="61" spans="1:4" s="9" customFormat="1" ht="15.75">
      <c r="A61" s="35">
        <v>40663</v>
      </c>
      <c r="B61" s="35">
        <v>40669</v>
      </c>
      <c r="C61" s="17">
        <f>(D16*D$25)-(D$39+D$40+D$41+D$43+D$44+D$45+D$46+D$47+D$48+H16)</f>
        <v>796.5232000000001</v>
      </c>
      <c r="D61" s="17">
        <f>(E16*E$25)-(E$39+E$40+E$41+E$43+E$44+E$45+E$46+E$47+E$48)</f>
        <v>421.67848</v>
      </c>
    </row>
    <row r="62" spans="1:11" s="9" customFormat="1" ht="15.75">
      <c r="A62" s="35">
        <v>40670</v>
      </c>
      <c r="B62" s="35">
        <v>40676</v>
      </c>
      <c r="C62" s="17">
        <f>(D17*D$25)-(D$39+D$40+D$41+D$43+D$44+D$45+D$46+D$47+D$48+H17)</f>
        <v>729.9919</v>
      </c>
      <c r="D62" s="17">
        <f>(E17*E$25)-(E$39+E$40+E$41+E$43+E$44+E$45+E$46+E$47+E$48)</f>
        <v>415.19847999999996</v>
      </c>
      <c r="K62" s="17"/>
    </row>
    <row r="63" spans="1:4" s="9" customFormat="1" ht="15.75">
      <c r="A63" s="35">
        <v>40677</v>
      </c>
      <c r="B63" s="35">
        <v>40683</v>
      </c>
      <c r="C63" s="17">
        <f>(D18*D$25)-(D$39+D$40+D$41+D$43+D$44+D$45+D$46+D$47+D$48+H18)</f>
        <v>672.9415</v>
      </c>
      <c r="D63" s="17">
        <f>(E18*E$25)-(E$39+E$40+E$41+E$43+E$44+E$45+E$46+E$47+E$48)</f>
        <v>402.2384799999999</v>
      </c>
    </row>
    <row r="64" spans="1:11" s="9" customFormat="1" ht="15.75">
      <c r="A64" s="35">
        <v>40684</v>
      </c>
      <c r="B64" s="35">
        <v>40690</v>
      </c>
      <c r="C64" s="17">
        <f>(D19*D$25)-(D$39+D$40+D$41+D$43+D$44+D$45+D$46+D$47+D$48+H19)</f>
        <v>605.836</v>
      </c>
      <c r="D64" s="17">
        <f>(E19*E$25)-(E$39+E$40+E$41+E$43+E$44+E$45+E$46+E$47+E$48)</f>
        <v>363.35848000000004</v>
      </c>
      <c r="K64" s="17"/>
    </row>
    <row r="65" spans="1:4" s="9" customFormat="1" ht="15.75">
      <c r="A65" s="35">
        <v>40691</v>
      </c>
      <c r="B65" s="35">
        <v>40698</v>
      </c>
      <c r="C65" s="17">
        <f>(D20*D$25)-(D$39+D$40+D$41+D$43+D$44+D$45+D$46+D$47+D$48+H20)</f>
        <v>511.687</v>
      </c>
      <c r="D65" s="17">
        <f>(E20*E$25)-(E$39+E$40+E$41+E$43+E$44+E$45+E$46+E$47+E$48)</f>
        <v>324.47848000000005</v>
      </c>
    </row>
    <row r="66" spans="1:6" s="9" customFormat="1" ht="15.75">
      <c r="A66" s="49" t="s">
        <v>47</v>
      </c>
      <c r="B66" s="49"/>
      <c r="C66" s="37">
        <f>D28-(D39+D40+D41+D42+D43+D44+D45+D46+D47+D48)+H55</f>
        <v>386.9905</v>
      </c>
      <c r="D66" s="37">
        <f>E9*E25-(E39+E40+E41+E42+E43+E44+E45+E46+E47+E48)</f>
        <v>320.15848</v>
      </c>
      <c r="E66" s="37">
        <f>(C53*C54*C55*0.6)-(I39+I40+I41+I42+I43+I44)</f>
        <v>358.71999999999997</v>
      </c>
      <c r="F66" s="37"/>
    </row>
    <row r="67" s="9" customFormat="1" ht="15"/>
    <row r="68" s="9" customFormat="1" ht="15"/>
    <row r="69" s="9" customFormat="1" ht="15"/>
    <row r="70" s="9" customFormat="1" ht="15"/>
    <row r="71" s="9" customFormat="1" ht="15"/>
    <row r="72" s="9" customFormat="1" ht="15"/>
    <row r="73" s="9" customFormat="1" ht="15"/>
    <row r="74" s="9" customFormat="1" ht="15"/>
    <row r="75" s="9" customFormat="1" ht="15"/>
    <row r="76" s="9" customFormat="1" ht="15"/>
    <row r="77" s="9" customFormat="1" ht="15"/>
    <row r="78" s="9" customFormat="1" ht="15"/>
    <row r="79" s="9" customFormat="1" ht="15"/>
    <row r="80" spans="1:9" s="9" customFormat="1" ht="9" customHeight="1">
      <c r="A80" s="3"/>
      <c r="B80" s="3"/>
      <c r="C80" s="3"/>
      <c r="D80" s="3"/>
      <c r="E80" s="3"/>
      <c r="F80" s="3"/>
      <c r="G80" s="3"/>
      <c r="H80" s="3"/>
      <c r="I80" s="3"/>
    </row>
    <row r="81" s="9" customFormat="1" ht="15"/>
    <row r="82" s="9" customFormat="1" ht="17.25">
      <c r="A82" s="29" t="s">
        <v>32</v>
      </c>
    </row>
    <row r="83" s="9" customFormat="1" ht="17.25">
      <c r="A83" s="29" t="s">
        <v>34</v>
      </c>
    </row>
    <row r="84" s="9" customFormat="1" ht="17.25">
      <c r="A84" s="9" t="s">
        <v>35</v>
      </c>
    </row>
    <row r="85" s="9" customFormat="1" ht="17.25">
      <c r="A85" s="9" t="s">
        <v>36</v>
      </c>
    </row>
    <row r="86" s="9" customFormat="1" ht="17.25">
      <c r="A86" s="29" t="s">
        <v>51</v>
      </c>
    </row>
    <row r="87" s="9" customFormat="1" ht="17.25">
      <c r="A87" s="29" t="s">
        <v>52</v>
      </c>
    </row>
    <row r="88" s="9" customFormat="1" ht="15"/>
    <row r="89" s="9" customFormat="1" ht="15"/>
    <row r="90" s="9" customFormat="1" ht="15"/>
    <row r="91" s="9" customFormat="1" ht="15"/>
    <row r="92" s="9" customFormat="1" ht="15"/>
    <row r="93" s="9" customFormat="1" ht="15"/>
    <row r="94" s="9" customFormat="1" ht="15"/>
    <row r="95" s="9" customFormat="1" ht="15"/>
    <row r="96" s="9" customFormat="1" ht="15"/>
    <row r="97" s="9" customFormat="1" ht="15"/>
    <row r="98" s="9" customFormat="1" ht="15"/>
    <row r="99" s="9" customFormat="1" ht="15"/>
    <row r="100" s="9" customFormat="1" ht="15"/>
    <row r="101" s="9" customFormat="1" ht="15"/>
    <row r="102" s="9" customFormat="1" ht="15"/>
    <row r="103" s="9" customFormat="1" ht="15"/>
    <row r="104" s="9" customFormat="1" ht="15"/>
    <row r="105" s="9" customFormat="1" ht="15"/>
    <row r="106" s="9" customFormat="1" ht="15"/>
    <row r="107" s="9" customFormat="1" ht="15"/>
    <row r="108" s="9" customFormat="1" ht="15"/>
    <row r="109" s="9" customFormat="1" ht="15"/>
    <row r="110" s="9" customFormat="1" ht="15"/>
    <row r="111" s="9" customFormat="1" ht="15"/>
    <row r="112" s="9" customFormat="1" ht="15"/>
    <row r="113" s="9" customFormat="1" ht="15"/>
    <row r="114" s="9" customFormat="1" ht="15"/>
    <row r="115" s="9" customFormat="1" ht="15"/>
    <row r="116" s="9" customFormat="1" ht="15"/>
    <row r="117" s="9" customFormat="1" ht="15"/>
    <row r="118" s="9" customFormat="1" ht="15"/>
    <row r="119" s="9" customFormat="1" ht="15"/>
    <row r="120" s="9" customFormat="1" ht="15"/>
    <row r="121" s="9" customFormat="1" ht="15"/>
    <row r="122" s="9" customFormat="1" ht="15"/>
    <row r="123" s="9" customFormat="1" ht="15"/>
    <row r="124" s="9" customFormat="1" ht="15"/>
    <row r="125" s="9" customFormat="1" ht="15"/>
    <row r="126" s="9" customFormat="1" ht="15"/>
    <row r="127" s="9" customFormat="1" ht="15"/>
    <row r="128" s="9" customFormat="1" ht="15"/>
    <row r="129" s="9" customFormat="1" ht="15"/>
    <row r="130" s="9" customFormat="1" ht="15"/>
    <row r="131" s="9" customFormat="1" ht="15"/>
    <row r="132" s="9" customFormat="1" ht="15"/>
    <row r="133" s="9" customFormat="1" ht="15"/>
    <row r="134" s="9" customFormat="1" ht="15"/>
    <row r="135" s="9" customFormat="1" ht="15"/>
    <row r="136" s="9" customFormat="1" ht="15"/>
    <row r="137" s="9" customFormat="1" ht="15"/>
    <row r="138" s="9" customFormat="1" ht="15"/>
    <row r="139" s="9" customFormat="1" ht="15"/>
    <row r="140" s="9" customFormat="1" ht="15"/>
    <row r="141" s="9" customFormat="1" ht="15"/>
    <row r="142" s="9" customFormat="1" ht="15"/>
    <row r="143" s="9" customFormat="1" ht="15"/>
    <row r="144" s="9" customFormat="1" ht="15"/>
    <row r="145" s="9" customFormat="1" ht="15"/>
    <row r="146" s="9" customFormat="1" ht="15"/>
    <row r="147" s="9" customFormat="1" ht="15"/>
    <row r="148" s="9" customFormat="1" ht="15"/>
    <row r="149" s="9" customFormat="1" ht="15"/>
    <row r="150" s="9" customFormat="1" ht="15"/>
    <row r="151" s="9" customFormat="1" ht="15"/>
    <row r="152" s="9" customFormat="1" ht="15"/>
    <row r="153" s="9" customFormat="1" ht="15"/>
    <row r="154" s="9" customFormat="1" ht="15"/>
    <row r="155" s="9" customFormat="1" ht="15"/>
    <row r="156" s="9" customFormat="1" ht="15"/>
    <row r="157" s="9" customFormat="1" ht="15"/>
    <row r="158" s="9" customFormat="1" ht="15"/>
    <row r="159" s="9" customFormat="1" ht="15"/>
    <row r="160" s="9" customFormat="1" ht="15"/>
    <row r="161" s="9" customFormat="1" ht="15"/>
    <row r="162" s="9" customFormat="1" ht="15"/>
    <row r="163" s="9" customFormat="1" ht="15"/>
    <row r="164" s="9" customFormat="1" ht="15"/>
    <row r="165" s="9" customFormat="1" ht="15"/>
    <row r="166" s="9" customFormat="1" ht="15"/>
    <row r="167" s="9" customFormat="1" ht="15"/>
    <row r="168" s="9" customFormat="1" ht="15"/>
    <row r="169" s="9" customFormat="1" ht="15"/>
    <row r="170" s="9" customFormat="1" ht="15"/>
    <row r="171" s="9" customFormat="1" ht="15"/>
    <row r="172" s="9" customFormat="1" ht="15"/>
    <row r="173" s="9" customFormat="1" ht="15"/>
    <row r="174" s="9" customFormat="1" ht="15"/>
    <row r="175" s="9" customFormat="1" ht="15"/>
    <row r="176" s="9" customFormat="1" ht="15"/>
    <row r="177" s="9" customFormat="1" ht="15"/>
    <row r="178" s="9" customFormat="1" ht="15"/>
    <row r="179" s="9" customFormat="1" ht="15"/>
    <row r="180" s="9" customFormat="1" ht="15"/>
    <row r="181" s="9" customFormat="1" ht="15"/>
    <row r="182" s="9" customFormat="1" ht="15"/>
    <row r="183" s="9" customFormat="1" ht="15"/>
    <row r="184" s="9" customFormat="1" ht="15"/>
    <row r="185" s="9" customFormat="1" ht="15"/>
    <row r="186" s="9" customFormat="1" ht="15"/>
    <row r="187" s="9" customFormat="1" ht="15"/>
    <row r="188" s="9" customFormat="1" ht="15"/>
    <row r="189" s="9" customFormat="1" ht="15"/>
    <row r="190" s="9" customFormat="1" ht="15"/>
    <row r="191" s="9" customFormat="1" ht="15"/>
    <row r="192" s="9" customFormat="1" ht="15"/>
    <row r="193" s="9" customFormat="1" ht="15"/>
    <row r="194" s="9" customFormat="1" ht="15"/>
    <row r="195" s="9" customFormat="1" ht="15"/>
    <row r="196" s="9" customFormat="1" ht="15"/>
    <row r="197" s="9" customFormat="1" ht="15"/>
    <row r="198" s="9" customFormat="1" ht="15"/>
    <row r="199" s="9" customFormat="1" ht="15"/>
    <row r="200" s="9" customFormat="1" ht="15"/>
    <row r="201" s="9" customFormat="1" ht="15"/>
    <row r="202" s="9" customFormat="1" ht="15"/>
    <row r="203" s="9" customFormat="1" ht="15"/>
    <row r="204" s="9" customFormat="1" ht="15"/>
    <row r="205" s="9" customFormat="1" ht="15"/>
    <row r="206" s="9" customFormat="1" ht="15"/>
    <row r="207" s="9" customFormat="1" ht="15"/>
  </sheetData>
  <sheetProtection password="DFDA" sheet="1" objects="1" scenarios="1" selectLockedCells="1"/>
  <mergeCells count="38">
    <mergeCell ref="A1:I1"/>
    <mergeCell ref="G32:H32"/>
    <mergeCell ref="D32:E32"/>
    <mergeCell ref="A7:C7"/>
    <mergeCell ref="B14:C14"/>
    <mergeCell ref="A25:C25"/>
    <mergeCell ref="A10:C10"/>
    <mergeCell ref="A12:D12"/>
    <mergeCell ref="A28:C28"/>
    <mergeCell ref="A3:I3"/>
    <mergeCell ref="A48:B48"/>
    <mergeCell ref="A59:B59"/>
    <mergeCell ref="A44:B44"/>
    <mergeCell ref="A45:B45"/>
    <mergeCell ref="A46:B46"/>
    <mergeCell ref="A47:B47"/>
    <mergeCell ref="A51:C51"/>
    <mergeCell ref="A53:B53"/>
    <mergeCell ref="A9:C9"/>
    <mergeCell ref="G43:H43"/>
    <mergeCell ref="G42:H42"/>
    <mergeCell ref="G41:H41"/>
    <mergeCell ref="G40:H40"/>
    <mergeCell ref="G39:H39"/>
    <mergeCell ref="A31:C31"/>
    <mergeCell ref="A34:A36"/>
    <mergeCell ref="A39:B39"/>
    <mergeCell ref="A40:B40"/>
    <mergeCell ref="A41:B41"/>
    <mergeCell ref="A42:B42"/>
    <mergeCell ref="A43:B43"/>
    <mergeCell ref="A66:B66"/>
    <mergeCell ref="E53:F53"/>
    <mergeCell ref="E52:F52"/>
    <mergeCell ref="G51:I51"/>
    <mergeCell ref="G54:I54"/>
    <mergeCell ref="A54:B54"/>
    <mergeCell ref="A55:B55"/>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bruynis.1</dc:creator>
  <cp:keywords/>
  <dc:description/>
  <cp:lastModifiedBy>bruynis.1</cp:lastModifiedBy>
  <cp:lastPrinted>2011-05-27T17:30:12Z</cp:lastPrinted>
  <dcterms:created xsi:type="dcterms:W3CDTF">2011-05-18T15:11:19Z</dcterms:created>
  <dcterms:modified xsi:type="dcterms:W3CDTF">2011-05-27T17:35:33Z</dcterms:modified>
  <cp:category/>
  <cp:version/>
  <cp:contentType/>
  <cp:contentStatus/>
</cp:coreProperties>
</file>