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2.coeit.osu.edu\s\short.329\Documents\"/>
    </mc:Choice>
  </mc:AlternateContent>
  <bookViews>
    <workbookView xWindow="0" yWindow="0" windowWidth="28800" windowHeight="14100"/>
  </bookViews>
  <sheets>
    <sheet name="Total Budget" sheetId="1" r:id="rId1"/>
    <sheet name="Capital Costs" sheetId="2" r:id="rId2"/>
    <sheet name="PT Costs" sheetId="3" r:id="rId3"/>
    <sheet name="Additional Cost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L10" i="2" l="1"/>
  <c r="L11" i="2"/>
  <c r="E11" i="1" l="1"/>
  <c r="I19" i="3" l="1"/>
  <c r="F19" i="3"/>
  <c r="F20" i="3" s="1"/>
  <c r="D10" i="1" s="1"/>
  <c r="C19" i="3"/>
  <c r="H14" i="4"/>
  <c r="H15" i="4"/>
  <c r="H16" i="4"/>
  <c r="H5" i="4"/>
  <c r="H6" i="4"/>
  <c r="H7" i="4"/>
  <c r="H8" i="4"/>
  <c r="H9" i="4"/>
  <c r="H10" i="4"/>
  <c r="H11" i="4"/>
  <c r="H12" i="4"/>
  <c r="H13" i="4"/>
  <c r="H4" i="4"/>
  <c r="I20" i="3"/>
  <c r="E10" i="1" s="1"/>
  <c r="I12" i="3"/>
  <c r="I13" i="3" s="1"/>
  <c r="E9" i="1" s="1"/>
  <c r="F12" i="3"/>
  <c r="F13" i="3" s="1"/>
  <c r="D9" i="1" s="1"/>
  <c r="D11" i="1"/>
  <c r="C6" i="3"/>
  <c r="L12" i="2"/>
  <c r="L13" i="2"/>
  <c r="L14" i="2"/>
  <c r="L15" i="2"/>
  <c r="L16" i="2"/>
  <c r="L17" i="2"/>
  <c r="L18" i="2"/>
  <c r="H17" i="4" l="1"/>
  <c r="C5" i="4"/>
  <c r="C20" i="3"/>
  <c r="C10" i="1" s="1"/>
  <c r="C12" i="3"/>
  <c r="C13" i="3" s="1"/>
  <c r="C9" i="1" s="1"/>
  <c r="L31" i="2"/>
  <c r="L30" i="2"/>
  <c r="L29" i="2"/>
  <c r="L28" i="2"/>
  <c r="L27" i="2"/>
  <c r="L26" i="2"/>
  <c r="L25" i="2"/>
  <c r="L24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0" i="2"/>
  <c r="E13" i="1" l="1"/>
  <c r="C13" i="1"/>
  <c r="D13" i="1"/>
  <c r="D12" i="1"/>
  <c r="C12" i="1"/>
  <c r="E12" i="1"/>
  <c r="L19" i="2"/>
  <c r="F32" i="2"/>
  <c r="E3" i="2" s="1"/>
  <c r="L32" i="2"/>
  <c r="E5" i="2" s="1"/>
  <c r="E4" i="2" l="1"/>
  <c r="E2" i="2" s="1"/>
  <c r="L20" i="2"/>
  <c r="D14" i="1" l="1"/>
  <c r="E14" i="1"/>
  <c r="C8" i="1"/>
  <c r="C14" i="1" s="1"/>
</calcChain>
</file>

<file path=xl/sharedStrings.xml><?xml version="1.0" encoding="utf-8"?>
<sst xmlns="http://schemas.openxmlformats.org/spreadsheetml/2006/main" count="167" uniqueCount="117">
  <si>
    <t>Arduino</t>
  </si>
  <si>
    <t>Electric Motors</t>
  </si>
  <si>
    <t>Servo Motors</t>
  </si>
  <si>
    <t>Propulsion System</t>
  </si>
  <si>
    <t>Count Sensor</t>
  </si>
  <si>
    <t>Count Sensor Connector</t>
  </si>
  <si>
    <t>Propellers</t>
  </si>
  <si>
    <t>Body Structure</t>
  </si>
  <si>
    <t>Unit Cost</t>
  </si>
  <si>
    <t># Used</t>
  </si>
  <si>
    <t>Cost</t>
  </si>
  <si>
    <t>T- Shape</t>
  </si>
  <si>
    <t>X- Shape</t>
  </si>
  <si>
    <t>2" x 6" Rectangle</t>
  </si>
  <si>
    <t>2.5" x 7.5" Rectangle</t>
  </si>
  <si>
    <t>1" x 3" Rectangle</t>
  </si>
  <si>
    <t>1.5" x 3" Rectangle</t>
  </si>
  <si>
    <t>Trapezoids</t>
  </si>
  <si>
    <t>L-Shape Arm</t>
  </si>
  <si>
    <t>T-Shape Arm</t>
  </si>
  <si>
    <t>Wheels</t>
  </si>
  <si>
    <t>Battery Supports</t>
  </si>
  <si>
    <t>Brackets &amp; Tools</t>
  </si>
  <si>
    <t>Angle Brackets</t>
  </si>
  <si>
    <t>1/4" Wrench</t>
  </si>
  <si>
    <t>Motor Clamps</t>
  </si>
  <si>
    <t>#55 A Slotted Strip, 2"</t>
  </si>
  <si>
    <t>Screw Driver</t>
  </si>
  <si>
    <t>Standard AEV Parts Total Costs:</t>
  </si>
  <si>
    <t>STANDARD AEV PARTS</t>
  </si>
  <si>
    <t>Item</t>
  </si>
  <si>
    <t>*ask CFO for more information</t>
  </si>
  <si>
    <t>PE</t>
  </si>
  <si>
    <t>ABS</t>
  </si>
  <si>
    <t>Wood</t>
  </si>
  <si>
    <t>1/8"</t>
  </si>
  <si>
    <t>1/4"</t>
  </si>
  <si>
    <t>Laser Cut</t>
  </si>
  <si>
    <t>Custom part information</t>
  </si>
  <si>
    <t>Grams</t>
  </si>
  <si>
    <t>Type of material</t>
  </si>
  <si>
    <t>Custom Items for AEV Total Costs:</t>
  </si>
  <si>
    <t>Other Items used for AEV Total Cost:</t>
  </si>
  <si>
    <t>TOTAL:</t>
  </si>
  <si>
    <t>$70/g</t>
  </si>
  <si>
    <t>$20/g</t>
  </si>
  <si>
    <t>$50/g</t>
  </si>
  <si>
    <t>$90/g</t>
  </si>
  <si>
    <t>3D-printing</t>
  </si>
  <si>
    <t>+10% custom</t>
  </si>
  <si>
    <t>*Custom waived if 4 or more parts</t>
  </si>
  <si>
    <t>CUSTOM PARTS</t>
  </si>
  <si>
    <t>OTHER PARTS</t>
  </si>
  <si>
    <t>#</t>
  </si>
  <si>
    <t>*ask CFO for more information / prices</t>
  </si>
  <si>
    <t>TOTAL AEV CAPITAL COSTS:</t>
  </si>
  <si>
    <t>modify hilighted cells</t>
  </si>
  <si>
    <t>ENERGY COSTS:</t>
  </si>
  <si>
    <t>baseline fee + $500/Joule</t>
  </si>
  <si>
    <t>Total Joules from PT:</t>
  </si>
  <si>
    <t>Baseline Fee:</t>
  </si>
  <si>
    <t>Cost from Joules used</t>
  </si>
  <si>
    <t>Total Energy Cost:</t>
  </si>
  <si>
    <t>TIME COSTS:</t>
  </si>
  <si>
    <t>baseline fee + $1.5K/second</t>
  </si>
  <si>
    <t>Cost from time used</t>
  </si>
  <si>
    <t>Total Time Cost:</t>
  </si>
  <si>
    <t>ACCURACY PENALTY</t>
  </si>
  <si>
    <t>25K for every 60-min additional lab time</t>
  </si>
  <si>
    <t># of extra sessions:</t>
  </si>
  <si>
    <t>Total Cost:</t>
  </si>
  <si>
    <t>R&amp;D COSTS:</t>
  </si>
  <si>
    <t>SAFETY VIOLATION COSTS:</t>
  </si>
  <si>
    <t>Without custom:</t>
  </si>
  <si>
    <t>*4 or more parts ordered at once, change cell E4 to =L20</t>
  </si>
  <si>
    <t>Type</t>
  </si>
  <si>
    <t>Unit cost</t>
  </si>
  <si>
    <t>Total run time in seconds:</t>
  </si>
  <si>
    <t>RUN #1</t>
  </si>
  <si>
    <t>RUN #2</t>
  </si>
  <si>
    <t>RUN #3</t>
  </si>
  <si>
    <t>Capital Costs</t>
  </si>
  <si>
    <t>Energy Costs</t>
  </si>
  <si>
    <t>Time Costs</t>
  </si>
  <si>
    <t>R&amp;D Costs</t>
  </si>
  <si>
    <t>Safety Violations</t>
  </si>
  <si>
    <t>Type of Violation</t>
  </si>
  <si>
    <t>Fine</t>
  </si>
  <si>
    <t># of times</t>
  </si>
  <si>
    <t>AEV fall off track (high velocity, unattended)</t>
  </si>
  <si>
    <t>AEV fall off track (low velocity)</t>
  </si>
  <si>
    <t>Arduino catches on fire</t>
  </si>
  <si>
    <t>Random part falls off AEV while on track</t>
  </si>
  <si>
    <t>Propellors fall off while AEV on track</t>
  </si>
  <si>
    <t>Breaking track</t>
  </si>
  <si>
    <t>AEV fell off track but caught before it hits the ground</t>
  </si>
  <si>
    <t>Hit caboose hard enough to unseat it from track</t>
  </si>
  <si>
    <t>Hit foam hard enough to knock off</t>
  </si>
  <si>
    <t>Caboose knocked off track</t>
  </si>
  <si>
    <t>Total Cost</t>
  </si>
  <si>
    <t>OTHER</t>
  </si>
  <si>
    <t>RUN 1</t>
  </si>
  <si>
    <t>RUN 2</t>
  </si>
  <si>
    <t>RUN 3</t>
  </si>
  <si>
    <t>TOTAL SCORE (out of 40)</t>
  </si>
  <si>
    <t>*instructions: fill out the other sheets in the excel, and your cost will be generated below*</t>
  </si>
  <si>
    <t>TOTAL COST</t>
  </si>
  <si>
    <t xml:space="preserve">thanks </t>
  </si>
  <si>
    <t>anders</t>
  </si>
  <si>
    <t xml:space="preserve">for the </t>
  </si>
  <si>
    <t>idea</t>
  </si>
  <si>
    <t>Mary</t>
  </si>
  <si>
    <t>Therese</t>
  </si>
  <si>
    <t>Lavelle</t>
  </si>
  <si>
    <t>was</t>
  </si>
  <si>
    <t>here</t>
  </si>
  <si>
    <t>Accuracy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</si>
</sst>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44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1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1"/>
      </left>
      <right style="thin">
        <color theme="9" tint="-0.499984740745262"/>
      </right>
      <top style="thin">
        <color theme="9" tint="-0.499984740745262"/>
      </top>
      <bottom style="thin">
        <color theme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1"/>
      </bottom>
      <diagonal/>
    </border>
    <border>
      <left style="thin">
        <color theme="9" tint="-0.499984740745262"/>
      </left>
      <right style="thin">
        <color theme="1"/>
      </right>
      <top style="thin">
        <color theme="9" tint="-0.499984740745262"/>
      </top>
      <bottom style="thin">
        <color theme="1"/>
      </bottom>
      <diagonal/>
    </border>
    <border>
      <left style="thin">
        <color theme="1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1"/>
      </right>
      <top/>
      <bottom style="thin">
        <color theme="9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1"/>
      </top>
      <bottom style="thin">
        <color theme="9" tint="-0.499984740745262"/>
      </bottom>
      <diagonal/>
    </border>
    <border>
      <left style="thin">
        <color theme="1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0" fillId="0" borderId="0" xfId="0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7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2" fillId="0" borderId="12" xfId="0" applyNumberFormat="1" applyFont="1" applyBorder="1" applyAlignment="1"/>
    <xf numFmtId="0" fontId="0" fillId="0" borderId="13" xfId="0" applyBorder="1"/>
    <xf numFmtId="0" fontId="0" fillId="0" borderId="14" xfId="0" applyBorder="1"/>
    <xf numFmtId="0" fontId="0" fillId="0" borderId="17" xfId="0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" xfId="0" quotePrefix="1" applyBorder="1"/>
    <xf numFmtId="0" fontId="0" fillId="0" borderId="8" xfId="0" quotePrefix="1" applyBorder="1"/>
    <xf numFmtId="0" fontId="4" fillId="0" borderId="14" xfId="0" applyFont="1" applyBorder="1" applyAlignment="1">
      <alignment horizontal="center"/>
    </xf>
    <xf numFmtId="164" fontId="4" fillId="0" borderId="14" xfId="1" applyNumberFormat="1" applyFont="1" applyBorder="1"/>
    <xf numFmtId="164" fontId="4" fillId="0" borderId="15" xfId="1" applyNumberFormat="1" applyFont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2" borderId="19" xfId="1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4" fontId="0" fillId="2" borderId="22" xfId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2" borderId="24" xfId="1" applyNumberFormat="1" applyFont="1" applyFill="1" applyBorder="1" applyAlignment="1">
      <alignment horizontal="center"/>
    </xf>
    <xf numFmtId="44" fontId="0" fillId="2" borderId="25" xfId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0" fillId="2" borderId="20" xfId="1" applyNumberFormat="1" applyFont="1" applyFill="1" applyBorder="1" applyAlignment="1">
      <alignment horizontal="center"/>
    </xf>
    <xf numFmtId="44" fontId="0" fillId="2" borderId="27" xfId="1" applyFont="1" applyFill="1" applyBorder="1" applyAlignment="1">
      <alignment horizontal="center"/>
    </xf>
    <xf numFmtId="0" fontId="0" fillId="0" borderId="29" xfId="0" applyBorder="1"/>
    <xf numFmtId="0" fontId="2" fillId="0" borderId="29" xfId="0" applyFont="1" applyBorder="1"/>
    <xf numFmtId="44" fontId="2" fillId="0" borderId="28" xfId="1" applyFont="1" applyBorder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44" fontId="4" fillId="0" borderId="31" xfId="1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41" xfId="0" applyFont="1" applyBorder="1" applyAlignment="1"/>
    <xf numFmtId="0" fontId="4" fillId="0" borderId="42" xfId="0" applyFont="1" applyBorder="1" applyAlignment="1"/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6" fillId="0" borderId="0" xfId="0" applyFont="1"/>
    <xf numFmtId="164" fontId="7" fillId="0" borderId="34" xfId="0" applyNumberFormat="1" applyFont="1" applyBorder="1" applyAlignment="1">
      <alignment horizontal="center"/>
    </xf>
    <xf numFmtId="0" fontId="4" fillId="0" borderId="29" xfId="0" applyFont="1" applyBorder="1" applyAlignment="1"/>
    <xf numFmtId="0" fontId="4" fillId="0" borderId="30" xfId="0" applyFont="1" applyBorder="1" applyAlignment="1"/>
    <xf numFmtId="164" fontId="4" fillId="0" borderId="31" xfId="0" applyNumberFormat="1" applyFont="1" applyBorder="1" applyAlignment="1">
      <alignment horizontal="center"/>
    </xf>
    <xf numFmtId="0" fontId="0" fillId="2" borderId="0" xfId="0" applyFill="1"/>
    <xf numFmtId="0" fontId="3" fillId="0" borderId="0" xfId="0" applyFont="1" applyAlignment="1"/>
    <xf numFmtId="0" fontId="0" fillId="0" borderId="42" xfId="0" applyBorder="1" applyAlignment="1"/>
    <xf numFmtId="44" fontId="0" fillId="0" borderId="44" xfId="1" applyFont="1" applyBorder="1"/>
    <xf numFmtId="0" fontId="0" fillId="0" borderId="42" xfId="0" applyBorder="1"/>
    <xf numFmtId="0" fontId="0" fillId="3" borderId="44" xfId="1" applyNumberFormat="1" applyFont="1" applyFill="1" applyBorder="1" applyAlignment="1">
      <alignment horizontal="center"/>
    </xf>
    <xf numFmtId="44" fontId="0" fillId="0" borderId="31" xfId="1" applyFont="1" applyBorder="1"/>
    <xf numFmtId="0" fontId="2" fillId="0" borderId="45" xfId="0" applyFont="1" applyBorder="1"/>
    <xf numFmtId="44" fontId="2" fillId="0" borderId="31" xfId="1" applyFont="1" applyBorder="1"/>
    <xf numFmtId="0" fontId="0" fillId="4" borderId="44" xfId="1" applyNumberFormat="1" applyFont="1" applyFill="1" applyBorder="1" applyAlignment="1">
      <alignment horizontal="center"/>
    </xf>
    <xf numFmtId="0" fontId="2" fillId="0" borderId="42" xfId="0" applyFont="1" applyBorder="1"/>
    <xf numFmtId="44" fontId="2" fillId="0" borderId="43" xfId="1" applyFont="1" applyBorder="1"/>
    <xf numFmtId="0" fontId="2" fillId="0" borderId="11" xfId="0" applyFont="1" applyBorder="1"/>
    <xf numFmtId="0" fontId="0" fillId="0" borderId="47" xfId="0" applyBorder="1"/>
    <xf numFmtId="44" fontId="2" fillId="0" borderId="12" xfId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3" fillId="0" borderId="0" xfId="0" applyFont="1"/>
    <xf numFmtId="0" fontId="0" fillId="6" borderId="0" xfId="0" applyFill="1"/>
    <xf numFmtId="0" fontId="0" fillId="3" borderId="0" xfId="0" applyFill="1"/>
    <xf numFmtId="0" fontId="0" fillId="7" borderId="44" xfId="1" applyNumberFormat="1" applyFont="1" applyFill="1" applyBorder="1" applyAlignment="1">
      <alignment horizontal="center"/>
    </xf>
    <xf numFmtId="0" fontId="2" fillId="0" borderId="10" xfId="0" applyFont="1" applyBorder="1"/>
    <xf numFmtId="44" fontId="2" fillId="0" borderId="9" xfId="1" applyFont="1" applyBorder="1"/>
    <xf numFmtId="0" fontId="2" fillId="0" borderId="9" xfId="0" applyFont="1" applyBorder="1"/>
    <xf numFmtId="44" fontId="2" fillId="0" borderId="10" xfId="1" applyFont="1" applyBorder="1"/>
    <xf numFmtId="0" fontId="0" fillId="7" borderId="0" xfId="0" applyFill="1"/>
    <xf numFmtId="0" fontId="0" fillId="0" borderId="41" xfId="0" applyFont="1" applyBorder="1" applyAlignment="1"/>
    <xf numFmtId="0" fontId="4" fillId="0" borderId="0" xfId="0" applyFont="1"/>
    <xf numFmtId="44" fontId="1" fillId="0" borderId="0" xfId="1" applyFont="1"/>
    <xf numFmtId="0" fontId="0" fillId="0" borderId="0" xfId="0" applyFont="1"/>
    <xf numFmtId="0" fontId="0" fillId="0" borderId="29" xfId="0" applyFont="1" applyBorder="1" applyAlignment="1"/>
    <xf numFmtId="0" fontId="0" fillId="0" borderId="31" xfId="0" applyNumberFormat="1" applyFont="1" applyBorder="1" applyAlignment="1"/>
    <xf numFmtId="0" fontId="0" fillId="2" borderId="46" xfId="0" applyFill="1" applyBorder="1" applyAlignment="1">
      <alignment horizontal="center" vertical="center" wrapText="1"/>
    </xf>
    <xf numFmtId="0" fontId="0" fillId="3" borderId="46" xfId="0" quotePrefix="1" applyFill="1" applyBorder="1" applyAlignment="1">
      <alignment horizontal="center" vertical="center" wrapText="1"/>
    </xf>
    <xf numFmtId="0" fontId="0" fillId="7" borderId="46" xfId="0" quotePrefix="1" applyFill="1" applyBorder="1" applyAlignment="1">
      <alignment horizontal="center" vertical="center" wrapText="1"/>
    </xf>
    <xf numFmtId="0" fontId="0" fillId="4" borderId="46" xfId="0" quotePrefix="1" applyFill="1" applyBorder="1" applyAlignment="1">
      <alignment horizontal="center" vertical="center" wrapText="1"/>
    </xf>
    <xf numFmtId="0" fontId="0" fillId="5" borderId="46" xfId="0" quotePrefix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2" xfId="0" applyBorder="1"/>
    <xf numFmtId="0" fontId="0" fillId="0" borderId="1" xfId="0" applyFont="1" applyBorder="1" applyAlignment="1">
      <alignment vertical="center"/>
    </xf>
    <xf numFmtId="165" fontId="0" fillId="0" borderId="2" xfId="0" applyNumberFormat="1" applyBorder="1"/>
    <xf numFmtId="165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165" fontId="0" fillId="0" borderId="8" xfId="0" applyNumberFormat="1" applyBorder="1"/>
    <xf numFmtId="165" fontId="2" fillId="0" borderId="12" xfId="0" applyNumberFormat="1" applyFont="1" applyBorder="1"/>
    <xf numFmtId="0" fontId="0" fillId="5" borderId="0" xfId="0" quotePrefix="1" applyFill="1" applyBorder="1" applyAlignment="1">
      <alignment horizontal="center" vertical="center" wrapText="1"/>
    </xf>
    <xf numFmtId="0" fontId="0" fillId="5" borderId="7" xfId="0" quotePrefix="1" applyFill="1" applyBorder="1" applyAlignment="1">
      <alignment horizontal="center" vertical="center" wrapText="1"/>
    </xf>
    <xf numFmtId="0" fontId="0" fillId="0" borderId="6" xfId="0" applyFont="1" applyBorder="1"/>
    <xf numFmtId="0" fontId="2" fillId="0" borderId="46" xfId="0" applyFont="1" applyBorder="1" applyAlignment="1">
      <alignment horizontal="center"/>
    </xf>
    <xf numFmtId="0" fontId="0" fillId="6" borderId="46" xfId="0" applyFill="1" applyBorder="1" applyAlignment="1">
      <alignment horizontal="center" vertical="center" wrapText="1"/>
    </xf>
    <xf numFmtId="164" fontId="0" fillId="2" borderId="46" xfId="1" applyNumberFormat="1" applyFont="1" applyFill="1" applyBorder="1" applyAlignment="1">
      <alignment horizontal="center" vertical="center" wrapText="1"/>
    </xf>
    <xf numFmtId="164" fontId="0" fillId="3" borderId="46" xfId="1" quotePrefix="1" applyNumberFormat="1" applyFont="1" applyFill="1" applyBorder="1" applyAlignment="1">
      <alignment horizontal="center" vertical="center" wrapText="1"/>
    </xf>
    <xf numFmtId="164" fontId="0" fillId="7" borderId="46" xfId="1" quotePrefix="1" applyNumberFormat="1" applyFont="1" applyFill="1" applyBorder="1" applyAlignment="1">
      <alignment horizontal="center" vertical="center" wrapText="1"/>
    </xf>
    <xf numFmtId="164" fontId="0" fillId="4" borderId="46" xfId="1" quotePrefix="1" applyNumberFormat="1" applyFont="1" applyFill="1" applyBorder="1" applyAlignment="1">
      <alignment horizontal="center" vertical="center" wrapText="1"/>
    </xf>
    <xf numFmtId="164" fontId="0" fillId="5" borderId="46" xfId="1" quotePrefix="1" applyNumberFormat="1" applyFont="1" applyFill="1" applyBorder="1" applyAlignment="1">
      <alignment horizontal="center" vertical="center" wrapText="1"/>
    </xf>
    <xf numFmtId="0" fontId="0" fillId="6" borderId="46" xfId="1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44" fontId="5" fillId="0" borderId="46" xfId="0" applyNumberFormat="1" applyFont="1" applyBorder="1" applyAlignment="1">
      <alignment horizontal="center" vertical="center"/>
    </xf>
    <xf numFmtId="0" fontId="0" fillId="6" borderId="43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1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  <color rgb="FFFF9933"/>
      <color rgb="FFCC99FF"/>
      <color rgb="FFF2444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6805</xdr:colOff>
      <xdr:row>1</xdr:row>
      <xdr:rowOff>23131</xdr:rowOff>
    </xdr:from>
    <xdr:to>
      <xdr:col>5</xdr:col>
      <xdr:colOff>653143</xdr:colOff>
      <xdr:row>3</xdr:row>
      <xdr:rowOff>170089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6" y="213631"/>
          <a:ext cx="4830535" cy="527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O14"/>
  <sheetViews>
    <sheetView tabSelected="1" zoomScale="140" zoomScaleNormal="140" workbookViewId="0">
      <selection activeCell="C16" sqref="C16"/>
    </sheetView>
  </sheetViews>
  <sheetFormatPr defaultRowHeight="15" x14ac:dyDescent="0.25"/>
  <cols>
    <col min="2" max="2" width="20.85546875" bestFit="1" customWidth="1"/>
    <col min="3" max="5" width="14" bestFit="1" customWidth="1"/>
    <col min="6" max="6" width="9.85546875" customWidth="1"/>
    <col min="7" max="7" width="12" customWidth="1"/>
    <col min="8" max="8" width="13.140625" customWidth="1"/>
  </cols>
  <sheetData>
    <row r="5" spans="2:15" x14ac:dyDescent="0.25">
      <c r="B5" s="87" t="s">
        <v>105</v>
      </c>
    </row>
    <row r="7" spans="2:15" x14ac:dyDescent="0.25">
      <c r="B7" s="97"/>
      <c r="C7" s="111" t="s">
        <v>101</v>
      </c>
      <c r="D7" s="111" t="s">
        <v>102</v>
      </c>
      <c r="E7" s="111" t="s">
        <v>103</v>
      </c>
    </row>
    <row r="8" spans="2:15" x14ac:dyDescent="0.25">
      <c r="B8" s="92" t="s">
        <v>81</v>
      </c>
      <c r="C8" s="113">
        <f>'Capital Costs'!E2</f>
        <v>161500</v>
      </c>
      <c r="D8" s="113"/>
      <c r="E8" s="113"/>
      <c r="K8" s="122" t="s">
        <v>107</v>
      </c>
      <c r="L8" s="122" t="s">
        <v>108</v>
      </c>
      <c r="M8" s="122" t="s">
        <v>109</v>
      </c>
      <c r="N8" s="122" t="s">
        <v>110</v>
      </c>
      <c r="O8" s="122"/>
    </row>
    <row r="9" spans="2:15" x14ac:dyDescent="0.25">
      <c r="B9" s="93" t="s">
        <v>82</v>
      </c>
      <c r="C9" s="114">
        <f>'PT Costs'!C13</f>
        <v>223455</v>
      </c>
      <c r="D9" s="114">
        <f>'PT Costs'!F13</f>
        <v>0</v>
      </c>
      <c r="E9" s="114">
        <f>'PT Costs'!I13</f>
        <v>0</v>
      </c>
      <c r="K9" s="122" t="s">
        <v>111</v>
      </c>
      <c r="L9" s="122" t="s">
        <v>112</v>
      </c>
      <c r="M9" s="122" t="s">
        <v>113</v>
      </c>
      <c r="N9" s="122" t="s">
        <v>114</v>
      </c>
      <c r="O9" s="122" t="s">
        <v>115</v>
      </c>
    </row>
    <row r="10" spans="2:15" x14ac:dyDescent="0.25">
      <c r="B10" s="94" t="s">
        <v>83</v>
      </c>
      <c r="C10" s="115">
        <f>'PT Costs'!C20</f>
        <v>168150</v>
      </c>
      <c r="D10" s="115">
        <f>'PT Costs'!F20</f>
        <v>0</v>
      </c>
      <c r="E10" s="115">
        <f>'PT Costs'!I20</f>
        <v>0</v>
      </c>
      <c r="K10" s="122"/>
    </row>
    <row r="11" spans="2:15" x14ac:dyDescent="0.25">
      <c r="B11" s="112" t="s">
        <v>116</v>
      </c>
      <c r="C11" s="118">
        <f>'PT Costs'!C6</f>
        <v>1</v>
      </c>
      <c r="D11" s="118">
        <f>'PT Costs'!F6</f>
        <v>0</v>
      </c>
      <c r="E11" s="118">
        <f>'PT Costs'!I6</f>
        <v>0</v>
      </c>
    </row>
    <row r="12" spans="2:15" x14ac:dyDescent="0.25">
      <c r="B12" s="95" t="s">
        <v>84</v>
      </c>
      <c r="C12" s="116">
        <f>'Additional Costs'!C5</f>
        <v>0</v>
      </c>
      <c r="D12" s="116">
        <f>'Additional Costs'!C5</f>
        <v>0</v>
      </c>
      <c r="E12" s="116">
        <f>'Additional Costs'!C5</f>
        <v>0</v>
      </c>
    </row>
    <row r="13" spans="2:15" x14ac:dyDescent="0.25">
      <c r="B13" s="96" t="s">
        <v>85</v>
      </c>
      <c r="C13" s="117">
        <f>'Additional Costs'!H17</f>
        <v>0</v>
      </c>
      <c r="D13" s="117">
        <f>'Additional Costs'!H17</f>
        <v>0</v>
      </c>
      <c r="E13" s="117">
        <f>'Additional Costs'!H17</f>
        <v>0</v>
      </c>
    </row>
    <row r="14" spans="2:15" ht="30" customHeight="1" x14ac:dyDescent="0.25">
      <c r="B14" s="119" t="s">
        <v>106</v>
      </c>
      <c r="C14" s="120">
        <f>(C9+C10)*C11+C8+C12+C13</f>
        <v>553105</v>
      </c>
      <c r="D14" s="120">
        <f t="shared" ref="D14:E14" si="0">(D9+D10)*D11+D8+D12+D13</f>
        <v>0</v>
      </c>
      <c r="E14" s="120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workbookViewId="0">
      <selection activeCell="Q32" sqref="Q32"/>
    </sheetView>
  </sheetViews>
  <sheetFormatPr defaultRowHeight="15" x14ac:dyDescent="0.25"/>
  <cols>
    <col min="1" max="1" width="2.28515625" customWidth="1"/>
    <col min="2" max="2" width="7.7109375" customWidth="1"/>
    <col min="3" max="3" width="22.7109375" bestFit="1" customWidth="1"/>
    <col min="4" max="4" width="10.42578125" style="3" customWidth="1"/>
    <col min="5" max="5" width="13.85546875" style="1" bestFit="1" customWidth="1"/>
    <col min="6" max="6" width="10.7109375" style="3" customWidth="1"/>
    <col min="7" max="7" width="2.28515625" customWidth="1"/>
    <col min="8" max="8" width="19.28515625" customWidth="1"/>
    <col min="9" max="9" width="15.5703125" customWidth="1"/>
    <col min="10" max="10" width="9.140625" style="4"/>
    <col min="11" max="11" width="7" customWidth="1"/>
    <col min="12" max="12" width="10.5703125" style="2" bestFit="1" customWidth="1"/>
    <col min="13" max="13" width="2.7109375" customWidth="1"/>
    <col min="14" max="14" width="3.7109375" bestFit="1" customWidth="1"/>
    <col min="16" max="16" width="9.140625" style="1"/>
    <col min="17" max="17" width="12.42578125" bestFit="1" customWidth="1"/>
  </cols>
  <sheetData>
    <row r="1" spans="2:18" ht="15.75" thickBot="1" x14ac:dyDescent="0.3"/>
    <row r="2" spans="2:18" ht="19.5" thickBot="1" x14ac:dyDescent="0.35">
      <c r="C2" s="150" t="s">
        <v>55</v>
      </c>
      <c r="D2" s="151"/>
      <c r="E2" s="55">
        <f>SUM(E3:E5)</f>
        <v>161500</v>
      </c>
      <c r="H2" s="59" t="s">
        <v>56</v>
      </c>
    </row>
    <row r="3" spans="2:18" x14ac:dyDescent="0.25">
      <c r="C3" s="50" t="s">
        <v>28</v>
      </c>
      <c r="D3" s="48"/>
      <c r="E3" s="52">
        <f>F32</f>
        <v>161500</v>
      </c>
    </row>
    <row r="4" spans="2:18" x14ac:dyDescent="0.25">
      <c r="C4" s="51" t="s">
        <v>41</v>
      </c>
      <c r="D4" s="49"/>
      <c r="E4" s="53">
        <f>L19</f>
        <v>0</v>
      </c>
    </row>
    <row r="5" spans="2:18" x14ac:dyDescent="0.25">
      <c r="C5" s="56" t="s">
        <v>42</v>
      </c>
      <c r="D5" s="57"/>
      <c r="E5" s="58">
        <f>L32</f>
        <v>0</v>
      </c>
    </row>
    <row r="7" spans="2:18" ht="15.75" thickBot="1" x14ac:dyDescent="0.3">
      <c r="H7" s="54"/>
    </row>
    <row r="8" spans="2:18" ht="19.5" thickBot="1" x14ac:dyDescent="0.35">
      <c r="B8" s="128" t="s">
        <v>29</v>
      </c>
      <c r="C8" s="129"/>
      <c r="D8" s="129"/>
      <c r="E8" s="129"/>
      <c r="F8" s="130"/>
      <c r="H8" s="143" t="s">
        <v>51</v>
      </c>
      <c r="I8" s="144"/>
      <c r="J8" s="144"/>
      <c r="K8" s="144"/>
      <c r="L8" s="145"/>
      <c r="N8" s="136" t="s">
        <v>38</v>
      </c>
      <c r="O8" s="137"/>
      <c r="P8" s="137"/>
      <c r="Q8" s="138"/>
      <c r="R8" t="s">
        <v>31</v>
      </c>
    </row>
    <row r="9" spans="2:18" ht="18.75" x14ac:dyDescent="0.3">
      <c r="B9" s="13"/>
      <c r="C9" s="14"/>
      <c r="D9" s="27" t="s">
        <v>8</v>
      </c>
      <c r="E9" s="26" t="s">
        <v>9</v>
      </c>
      <c r="F9" s="28" t="s">
        <v>10</v>
      </c>
      <c r="H9" s="44" t="s">
        <v>30</v>
      </c>
      <c r="I9" s="45" t="s">
        <v>40</v>
      </c>
      <c r="J9" s="46" t="s">
        <v>8</v>
      </c>
      <c r="K9" s="45" t="s">
        <v>39</v>
      </c>
      <c r="L9" s="47" t="s">
        <v>10</v>
      </c>
      <c r="N9" s="74"/>
      <c r="O9" s="76" t="s">
        <v>75</v>
      </c>
      <c r="P9" s="76" t="s">
        <v>76</v>
      </c>
      <c r="Q9" s="75"/>
    </row>
    <row r="10" spans="2:18" x14ac:dyDescent="0.25">
      <c r="B10" s="139" t="s">
        <v>3</v>
      </c>
      <c r="C10" s="6" t="s">
        <v>0</v>
      </c>
      <c r="D10" s="7">
        <v>100000</v>
      </c>
      <c r="E10" s="21">
        <v>1</v>
      </c>
      <c r="F10" s="8">
        <f t="shared" ref="F10:F31" si="0">D10*E10</f>
        <v>100000</v>
      </c>
      <c r="H10" s="38"/>
      <c r="I10" s="29"/>
      <c r="J10" s="39"/>
      <c r="K10" s="29"/>
      <c r="L10" s="40">
        <f t="shared" ref="L10:L18" si="1">J10*K10+0.1*(J10*K10)</f>
        <v>0</v>
      </c>
      <c r="N10" s="124" t="s">
        <v>37</v>
      </c>
      <c r="O10" s="6" t="s">
        <v>32</v>
      </c>
      <c r="P10" s="18" t="s">
        <v>44</v>
      </c>
      <c r="Q10" s="24" t="s">
        <v>49</v>
      </c>
    </row>
    <row r="11" spans="2:18" x14ac:dyDescent="0.25">
      <c r="B11" s="139"/>
      <c r="C11" s="6" t="s">
        <v>1</v>
      </c>
      <c r="D11" s="7">
        <v>9900</v>
      </c>
      <c r="E11" s="21">
        <v>2</v>
      </c>
      <c r="F11" s="8">
        <f t="shared" si="0"/>
        <v>19800</v>
      </c>
      <c r="H11" s="32"/>
      <c r="I11" s="30"/>
      <c r="J11" s="31"/>
      <c r="K11" s="30"/>
      <c r="L11" s="40">
        <f t="shared" si="1"/>
        <v>0</v>
      </c>
      <c r="N11" s="124"/>
      <c r="O11" s="6" t="s">
        <v>33</v>
      </c>
      <c r="P11" s="18" t="s">
        <v>45</v>
      </c>
      <c r="Q11" s="24" t="s">
        <v>49</v>
      </c>
    </row>
    <row r="12" spans="2:18" x14ac:dyDescent="0.25">
      <c r="B12" s="139"/>
      <c r="C12" s="6" t="s">
        <v>2</v>
      </c>
      <c r="D12" s="7">
        <v>5950</v>
      </c>
      <c r="E12" s="21"/>
      <c r="F12" s="8">
        <f t="shared" si="0"/>
        <v>0</v>
      </c>
      <c r="H12" s="32"/>
      <c r="I12" s="30"/>
      <c r="J12" s="31"/>
      <c r="K12" s="30"/>
      <c r="L12" s="40">
        <f t="shared" si="1"/>
        <v>0</v>
      </c>
      <c r="N12" s="124"/>
      <c r="O12" s="6" t="s">
        <v>34</v>
      </c>
      <c r="P12" s="18" t="s">
        <v>46</v>
      </c>
      <c r="Q12" s="24" t="s">
        <v>49</v>
      </c>
    </row>
    <row r="13" spans="2:18" x14ac:dyDescent="0.25">
      <c r="B13" s="139"/>
      <c r="C13" s="6" t="s">
        <v>4</v>
      </c>
      <c r="D13" s="7">
        <v>2000</v>
      </c>
      <c r="E13" s="21">
        <v>2</v>
      </c>
      <c r="F13" s="8">
        <f t="shared" si="0"/>
        <v>4000</v>
      </c>
      <c r="H13" s="32"/>
      <c r="I13" s="30"/>
      <c r="J13" s="31"/>
      <c r="K13" s="30"/>
      <c r="L13" s="40">
        <f t="shared" si="1"/>
        <v>0</v>
      </c>
      <c r="N13" s="124"/>
      <c r="O13" s="6" t="s">
        <v>35</v>
      </c>
      <c r="P13" s="18" t="s">
        <v>44</v>
      </c>
      <c r="Q13" s="24" t="s">
        <v>49</v>
      </c>
    </row>
    <row r="14" spans="2:18" x14ac:dyDescent="0.25">
      <c r="B14" s="139"/>
      <c r="C14" s="6" t="s">
        <v>5</v>
      </c>
      <c r="D14" s="7">
        <v>2000</v>
      </c>
      <c r="E14" s="21">
        <v>2</v>
      </c>
      <c r="F14" s="8">
        <f t="shared" si="0"/>
        <v>4000</v>
      </c>
      <c r="H14" s="32"/>
      <c r="I14" s="30"/>
      <c r="J14" s="31"/>
      <c r="K14" s="30"/>
      <c r="L14" s="40">
        <f t="shared" si="1"/>
        <v>0</v>
      </c>
      <c r="N14" s="124"/>
      <c r="O14" s="6" t="s">
        <v>36</v>
      </c>
      <c r="P14" s="18" t="s">
        <v>47</v>
      </c>
      <c r="Q14" s="24" t="s">
        <v>49</v>
      </c>
    </row>
    <row r="15" spans="2:18" x14ac:dyDescent="0.25">
      <c r="B15" s="140"/>
      <c r="C15" s="9" t="s">
        <v>6</v>
      </c>
      <c r="D15" s="10">
        <v>450</v>
      </c>
      <c r="E15" s="22">
        <v>2</v>
      </c>
      <c r="F15" s="11">
        <f t="shared" si="0"/>
        <v>900</v>
      </c>
      <c r="H15" s="32"/>
      <c r="I15" s="30"/>
      <c r="J15" s="31"/>
      <c r="K15" s="30"/>
      <c r="L15" s="40">
        <f t="shared" si="1"/>
        <v>0</v>
      </c>
      <c r="N15" s="131" t="s">
        <v>48</v>
      </c>
      <c r="O15" s="132"/>
      <c r="P15" s="19" t="s">
        <v>45</v>
      </c>
      <c r="Q15" s="25" t="s">
        <v>49</v>
      </c>
    </row>
    <row r="16" spans="2:18" x14ac:dyDescent="0.25">
      <c r="B16" s="123" t="s">
        <v>7</v>
      </c>
      <c r="C16" s="15" t="s">
        <v>11</v>
      </c>
      <c r="D16" s="16">
        <v>2000</v>
      </c>
      <c r="E16" s="23"/>
      <c r="F16" s="17">
        <f t="shared" si="0"/>
        <v>0</v>
      </c>
      <c r="H16" s="32"/>
      <c r="I16" s="30"/>
      <c r="J16" s="31"/>
      <c r="K16" s="30"/>
      <c r="L16" s="40">
        <f t="shared" si="1"/>
        <v>0</v>
      </c>
      <c r="N16" s="133" t="s">
        <v>50</v>
      </c>
      <c r="O16" s="134"/>
      <c r="P16" s="134"/>
      <c r="Q16" s="135"/>
    </row>
    <row r="17" spans="2:13" x14ac:dyDescent="0.25">
      <c r="B17" s="124"/>
      <c r="C17" s="6" t="s">
        <v>12</v>
      </c>
      <c r="D17" s="7">
        <v>2000</v>
      </c>
      <c r="E17" s="21">
        <v>1</v>
      </c>
      <c r="F17" s="8">
        <f t="shared" si="0"/>
        <v>2000</v>
      </c>
      <c r="H17" s="32"/>
      <c r="I17" s="30"/>
      <c r="J17" s="31"/>
      <c r="K17" s="30"/>
      <c r="L17" s="40">
        <f t="shared" si="1"/>
        <v>0</v>
      </c>
    </row>
    <row r="18" spans="2:13" x14ac:dyDescent="0.25">
      <c r="B18" s="124"/>
      <c r="C18" s="6" t="s">
        <v>13</v>
      </c>
      <c r="D18" s="7">
        <v>2000</v>
      </c>
      <c r="E18" s="21">
        <v>1</v>
      </c>
      <c r="F18" s="8">
        <f t="shared" si="0"/>
        <v>2000</v>
      </c>
      <c r="H18" s="34"/>
      <c r="I18" s="35"/>
      <c r="J18" s="36"/>
      <c r="K18" s="35"/>
      <c r="L18" s="40">
        <f t="shared" si="1"/>
        <v>0</v>
      </c>
    </row>
    <row r="19" spans="2:13" x14ac:dyDescent="0.25">
      <c r="B19" s="124"/>
      <c r="C19" s="6" t="s">
        <v>14</v>
      </c>
      <c r="D19" s="7">
        <v>2000</v>
      </c>
      <c r="E19" s="21"/>
      <c r="F19" s="8">
        <f t="shared" si="0"/>
        <v>0</v>
      </c>
      <c r="K19" s="69" t="s">
        <v>43</v>
      </c>
      <c r="L19" s="70">
        <f>SUM(L10:L18)</f>
        <v>0</v>
      </c>
    </row>
    <row r="20" spans="2:13" x14ac:dyDescent="0.25">
      <c r="B20" s="124"/>
      <c r="C20" s="6" t="s">
        <v>15</v>
      </c>
      <c r="D20" s="7">
        <v>1000</v>
      </c>
      <c r="E20" s="21"/>
      <c r="F20" s="8">
        <f t="shared" si="0"/>
        <v>0</v>
      </c>
      <c r="J20" s="71" t="s">
        <v>73</v>
      </c>
      <c r="K20" s="72"/>
      <c r="L20" s="73">
        <f>L19-0.1*(J10*K10+J11*K11+J12*K12+J13*K13+J14*K14+J15*K15+J16*K16+J17*K17+J18*K18)</f>
        <v>0</v>
      </c>
      <c r="M20" t="s">
        <v>74</v>
      </c>
    </row>
    <row r="21" spans="2:13" ht="15.75" thickBot="1" x14ac:dyDescent="0.3">
      <c r="B21" s="124"/>
      <c r="C21" s="6" t="s">
        <v>16</v>
      </c>
      <c r="D21" s="7">
        <v>1000</v>
      </c>
      <c r="E21" s="21"/>
      <c r="F21" s="8">
        <f t="shared" si="0"/>
        <v>0</v>
      </c>
    </row>
    <row r="22" spans="2:13" ht="19.5" thickBot="1" x14ac:dyDescent="0.35">
      <c r="B22" s="124"/>
      <c r="C22" s="6" t="s">
        <v>17</v>
      </c>
      <c r="D22" s="7">
        <v>1000</v>
      </c>
      <c r="E22" s="21"/>
      <c r="F22" s="8">
        <f t="shared" si="0"/>
        <v>0</v>
      </c>
      <c r="H22" s="143" t="s">
        <v>52</v>
      </c>
      <c r="I22" s="144"/>
      <c r="J22" s="144"/>
      <c r="K22" s="144"/>
      <c r="L22" s="145"/>
      <c r="M22" t="s">
        <v>54</v>
      </c>
    </row>
    <row r="23" spans="2:13" x14ac:dyDescent="0.25">
      <c r="B23" s="124"/>
      <c r="C23" s="6" t="s">
        <v>18</v>
      </c>
      <c r="D23" s="7">
        <v>3000</v>
      </c>
      <c r="E23" s="21"/>
      <c r="F23" s="8">
        <f t="shared" si="0"/>
        <v>0</v>
      </c>
      <c r="H23" s="146" t="s">
        <v>30</v>
      </c>
      <c r="I23" s="147"/>
      <c r="J23" s="46" t="s">
        <v>8</v>
      </c>
      <c r="K23" s="45" t="s">
        <v>53</v>
      </c>
      <c r="L23" s="47" t="s">
        <v>10</v>
      </c>
    </row>
    <row r="24" spans="2:13" x14ac:dyDescent="0.25">
      <c r="B24" s="124"/>
      <c r="C24" s="6" t="s">
        <v>19</v>
      </c>
      <c r="D24" s="7">
        <v>3000</v>
      </c>
      <c r="E24" s="21">
        <v>1</v>
      </c>
      <c r="F24" s="8">
        <f t="shared" si="0"/>
        <v>3000</v>
      </c>
      <c r="H24" s="148"/>
      <c r="I24" s="149"/>
      <c r="J24" s="39"/>
      <c r="K24" s="29"/>
      <c r="L24" s="40">
        <f>J24*K24</f>
        <v>0</v>
      </c>
    </row>
    <row r="25" spans="2:13" x14ac:dyDescent="0.25">
      <c r="B25" s="124"/>
      <c r="C25" s="6" t="s">
        <v>20</v>
      </c>
      <c r="D25" s="7">
        <v>7500</v>
      </c>
      <c r="E25" s="21">
        <v>2</v>
      </c>
      <c r="F25" s="8">
        <f t="shared" si="0"/>
        <v>15000</v>
      </c>
      <c r="H25" s="141"/>
      <c r="I25" s="142"/>
      <c r="J25" s="31"/>
      <c r="K25" s="30"/>
      <c r="L25" s="33">
        <f t="shared" ref="L25:L31" si="2">J25*K25</f>
        <v>0</v>
      </c>
    </row>
    <row r="26" spans="2:13" x14ac:dyDescent="0.25">
      <c r="B26" s="125"/>
      <c r="C26" s="9" t="s">
        <v>21</v>
      </c>
      <c r="D26" s="10">
        <v>1000</v>
      </c>
      <c r="E26" s="22">
        <v>1</v>
      </c>
      <c r="F26" s="11">
        <f t="shared" si="0"/>
        <v>1000</v>
      </c>
      <c r="H26" s="141"/>
      <c r="I26" s="142"/>
      <c r="J26" s="31"/>
      <c r="K26" s="30"/>
      <c r="L26" s="33">
        <f t="shared" si="2"/>
        <v>0</v>
      </c>
    </row>
    <row r="27" spans="2:13" x14ac:dyDescent="0.25">
      <c r="B27" s="126" t="s">
        <v>22</v>
      </c>
      <c r="C27" s="6" t="s">
        <v>23</v>
      </c>
      <c r="D27" s="7">
        <v>840</v>
      </c>
      <c r="E27" s="21">
        <v>1</v>
      </c>
      <c r="F27" s="8">
        <f t="shared" si="0"/>
        <v>840</v>
      </c>
      <c r="H27" s="141"/>
      <c r="I27" s="142"/>
      <c r="J27" s="31"/>
      <c r="K27" s="30"/>
      <c r="L27" s="33">
        <f t="shared" si="2"/>
        <v>0</v>
      </c>
    </row>
    <row r="28" spans="2:13" x14ac:dyDescent="0.25">
      <c r="B28" s="126"/>
      <c r="C28" s="6" t="s">
        <v>27</v>
      </c>
      <c r="D28" s="7">
        <v>2000</v>
      </c>
      <c r="E28" s="21">
        <v>1</v>
      </c>
      <c r="F28" s="8">
        <f t="shared" si="0"/>
        <v>2000</v>
      </c>
      <c r="H28" s="141"/>
      <c r="I28" s="142"/>
      <c r="J28" s="31"/>
      <c r="K28" s="30"/>
      <c r="L28" s="33">
        <f t="shared" si="2"/>
        <v>0</v>
      </c>
    </row>
    <row r="29" spans="2:13" x14ac:dyDescent="0.25">
      <c r="B29" s="126"/>
      <c r="C29" s="6" t="s">
        <v>24</v>
      </c>
      <c r="D29" s="7">
        <v>2000</v>
      </c>
      <c r="E29" s="21">
        <v>1</v>
      </c>
      <c r="F29" s="8">
        <f t="shared" si="0"/>
        <v>2000</v>
      </c>
      <c r="H29" s="141"/>
      <c r="I29" s="142"/>
      <c r="J29" s="31"/>
      <c r="K29" s="30"/>
      <c r="L29" s="33">
        <f t="shared" si="2"/>
        <v>0</v>
      </c>
    </row>
    <row r="30" spans="2:13" x14ac:dyDescent="0.25">
      <c r="B30" s="126"/>
      <c r="C30" s="6" t="s">
        <v>25</v>
      </c>
      <c r="D30" s="7">
        <v>590</v>
      </c>
      <c r="E30" s="21">
        <v>2</v>
      </c>
      <c r="F30" s="8">
        <f t="shared" si="0"/>
        <v>1180</v>
      </c>
      <c r="H30" s="141"/>
      <c r="I30" s="142"/>
      <c r="J30" s="31"/>
      <c r="K30" s="30"/>
      <c r="L30" s="33">
        <f t="shared" si="2"/>
        <v>0</v>
      </c>
    </row>
    <row r="31" spans="2:13" x14ac:dyDescent="0.25">
      <c r="B31" s="127"/>
      <c r="C31" s="9" t="s">
        <v>26</v>
      </c>
      <c r="D31" s="10">
        <v>1260</v>
      </c>
      <c r="E31" s="22">
        <v>3</v>
      </c>
      <c r="F31" s="11">
        <f t="shared" si="0"/>
        <v>3780</v>
      </c>
      <c r="H31" s="141"/>
      <c r="I31" s="142"/>
      <c r="J31" s="36"/>
      <c r="K31" s="35"/>
      <c r="L31" s="37">
        <f t="shared" si="2"/>
        <v>0</v>
      </c>
    </row>
    <row r="32" spans="2:13" x14ac:dyDescent="0.25">
      <c r="C32" s="5"/>
      <c r="D32" s="5"/>
      <c r="E32" s="20" t="s">
        <v>43</v>
      </c>
      <c r="F32" s="12">
        <f>SUM(F10:F31)</f>
        <v>161500</v>
      </c>
      <c r="K32" s="42" t="s">
        <v>43</v>
      </c>
      <c r="L32" s="43">
        <f>SUM(L24:L31)</f>
        <v>0</v>
      </c>
    </row>
  </sheetData>
  <mergeCells count="20">
    <mergeCell ref="C2:D2"/>
    <mergeCell ref="H27:I27"/>
    <mergeCell ref="H28:I28"/>
    <mergeCell ref="H29:I29"/>
    <mergeCell ref="H8:L8"/>
    <mergeCell ref="B16:B26"/>
    <mergeCell ref="B27:B31"/>
    <mergeCell ref="N10:N14"/>
    <mergeCell ref="B8:F8"/>
    <mergeCell ref="N15:O15"/>
    <mergeCell ref="N16:Q16"/>
    <mergeCell ref="N8:Q8"/>
    <mergeCell ref="B10:B15"/>
    <mergeCell ref="H30:I30"/>
    <mergeCell ref="H31:I31"/>
    <mergeCell ref="H22:L22"/>
    <mergeCell ref="H23:I23"/>
    <mergeCell ref="H24:I24"/>
    <mergeCell ref="H25:I25"/>
    <mergeCell ref="H26:I26"/>
  </mergeCells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C6" sqref="C6"/>
    </sheetView>
  </sheetViews>
  <sheetFormatPr defaultRowHeight="15" x14ac:dyDescent="0.25"/>
  <cols>
    <col min="2" max="2" width="24.140625" bestFit="1" customWidth="1"/>
    <col min="3" max="3" width="13.140625" bestFit="1" customWidth="1"/>
    <col min="4" max="4" width="4.7109375" style="2" customWidth="1"/>
    <col min="5" max="5" width="24.140625" customWidth="1"/>
    <col min="6" max="6" width="13.140625" customWidth="1"/>
    <col min="7" max="7" width="4.5703125" customWidth="1"/>
    <col min="8" max="8" width="24.140625" customWidth="1"/>
    <col min="9" max="9" width="13.140625" customWidth="1"/>
    <col min="11" max="11" width="7" customWidth="1"/>
    <col min="12" max="12" width="6.42578125" customWidth="1"/>
    <col min="13" max="13" width="6.140625" customWidth="1"/>
  </cols>
  <sheetData>
    <row r="2" spans="2:13" ht="18.75" x14ac:dyDescent="0.3">
      <c r="B2" s="77" t="s">
        <v>78</v>
      </c>
      <c r="E2" s="77" t="s">
        <v>79</v>
      </c>
      <c r="H2" s="77" t="s">
        <v>80</v>
      </c>
      <c r="K2" s="78" t="s">
        <v>56</v>
      </c>
      <c r="L2" s="79"/>
      <c r="M2" s="85"/>
    </row>
    <row r="3" spans="2:13" ht="15.75" thickBot="1" x14ac:dyDescent="0.3"/>
    <row r="4" spans="2:13" ht="19.5" thickBot="1" x14ac:dyDescent="0.35">
      <c r="B4" s="154" t="s">
        <v>67</v>
      </c>
      <c r="C4" s="155"/>
      <c r="E4" s="154" t="s">
        <v>67</v>
      </c>
      <c r="F4" s="155"/>
      <c r="H4" s="154" t="s">
        <v>67</v>
      </c>
      <c r="I4" s="155"/>
    </row>
    <row r="5" spans="2:13" x14ac:dyDescent="0.25">
      <c r="B5" s="86" t="s">
        <v>104</v>
      </c>
      <c r="C5" s="121">
        <v>40</v>
      </c>
      <c r="D5" s="88"/>
      <c r="E5" s="86" t="s">
        <v>104</v>
      </c>
      <c r="F5" s="121"/>
      <c r="G5" s="89"/>
      <c r="H5" s="86" t="s">
        <v>104</v>
      </c>
      <c r="I5" s="121"/>
    </row>
    <row r="6" spans="2:13" x14ac:dyDescent="0.25">
      <c r="B6" s="90" t="s">
        <v>67</v>
      </c>
      <c r="C6" s="91">
        <f>40/C5</f>
        <v>1</v>
      </c>
      <c r="D6" s="88"/>
      <c r="E6" s="90" t="s">
        <v>67</v>
      </c>
      <c r="F6" s="91"/>
      <c r="G6" s="89"/>
      <c r="H6" s="90" t="s">
        <v>67</v>
      </c>
      <c r="I6" s="91"/>
    </row>
    <row r="8" spans="2:13" ht="18.75" x14ac:dyDescent="0.3">
      <c r="B8" s="156" t="s">
        <v>57</v>
      </c>
      <c r="C8" s="157"/>
      <c r="D8" s="60"/>
      <c r="E8" s="156" t="s">
        <v>57</v>
      </c>
      <c r="F8" s="157"/>
      <c r="H8" s="156" t="s">
        <v>57</v>
      </c>
      <c r="I8" s="157"/>
    </row>
    <row r="9" spans="2:13" x14ac:dyDescent="0.25">
      <c r="B9" s="152" t="s">
        <v>58</v>
      </c>
      <c r="C9" s="153"/>
      <c r="D9" s="5"/>
      <c r="E9" s="152" t="s">
        <v>58</v>
      </c>
      <c r="F9" s="153"/>
      <c r="H9" s="152" t="s">
        <v>58</v>
      </c>
      <c r="I9" s="153"/>
    </row>
    <row r="10" spans="2:13" x14ac:dyDescent="0.25">
      <c r="B10" s="61" t="s">
        <v>60</v>
      </c>
      <c r="C10" s="62">
        <v>125000</v>
      </c>
      <c r="D10"/>
      <c r="E10" s="61" t="s">
        <v>60</v>
      </c>
      <c r="F10" s="62"/>
      <c r="H10" s="61" t="s">
        <v>60</v>
      </c>
      <c r="I10" s="62"/>
    </row>
    <row r="11" spans="2:13" x14ac:dyDescent="0.25">
      <c r="B11" s="63" t="s">
        <v>59</v>
      </c>
      <c r="C11" s="64">
        <v>196.91</v>
      </c>
      <c r="D11"/>
      <c r="E11" s="63" t="s">
        <v>59</v>
      </c>
      <c r="F11" s="64"/>
      <c r="H11" s="63" t="s">
        <v>59</v>
      </c>
      <c r="I11" s="64"/>
    </row>
    <row r="12" spans="2:13" x14ac:dyDescent="0.25">
      <c r="B12" s="41" t="s">
        <v>61</v>
      </c>
      <c r="C12" s="65">
        <f>C11*500</f>
        <v>98455</v>
      </c>
      <c r="D12"/>
      <c r="E12" s="41" t="s">
        <v>61</v>
      </c>
      <c r="F12" s="65">
        <f>F11*500</f>
        <v>0</v>
      </c>
      <c r="H12" s="41" t="s">
        <v>61</v>
      </c>
      <c r="I12" s="65">
        <f>I11*500</f>
        <v>0</v>
      </c>
    </row>
    <row r="13" spans="2:13" x14ac:dyDescent="0.25">
      <c r="B13" s="66" t="s">
        <v>62</v>
      </c>
      <c r="C13" s="43">
        <f>C10+C12</f>
        <v>223455</v>
      </c>
      <c r="D13"/>
      <c r="E13" s="66" t="s">
        <v>62</v>
      </c>
      <c r="F13" s="43">
        <f>F10+F12</f>
        <v>0</v>
      </c>
      <c r="H13" s="66" t="s">
        <v>62</v>
      </c>
      <c r="I13" s="43">
        <f>I10+I12</f>
        <v>0</v>
      </c>
    </row>
    <row r="14" spans="2:13" x14ac:dyDescent="0.25">
      <c r="B14" s="81"/>
      <c r="C14" s="82"/>
      <c r="D14" s="6"/>
      <c r="E14" s="83"/>
      <c r="F14" s="84"/>
      <c r="H14" s="81"/>
      <c r="I14" s="82"/>
      <c r="J14" s="6"/>
    </row>
    <row r="15" spans="2:13" ht="18.75" x14ac:dyDescent="0.3">
      <c r="B15" s="158" t="s">
        <v>63</v>
      </c>
      <c r="C15" s="159"/>
      <c r="D15"/>
      <c r="E15" s="158" t="s">
        <v>63</v>
      </c>
      <c r="F15" s="159"/>
      <c r="H15" s="158" t="s">
        <v>63</v>
      </c>
      <c r="I15" s="159"/>
    </row>
    <row r="16" spans="2:13" x14ac:dyDescent="0.25">
      <c r="B16" s="152" t="s">
        <v>64</v>
      </c>
      <c r="C16" s="153"/>
      <c r="D16"/>
      <c r="E16" s="152" t="s">
        <v>64</v>
      </c>
      <c r="F16" s="153"/>
      <c r="H16" s="152" t="s">
        <v>64</v>
      </c>
      <c r="I16" s="153"/>
    </row>
    <row r="17" spans="2:9" x14ac:dyDescent="0.25">
      <c r="B17" s="61" t="s">
        <v>60</v>
      </c>
      <c r="C17" s="62">
        <v>90000</v>
      </c>
      <c r="D17"/>
      <c r="E17" s="61" t="s">
        <v>60</v>
      </c>
      <c r="F17" s="62"/>
      <c r="H17" s="61" t="s">
        <v>60</v>
      </c>
      <c r="I17" s="62"/>
    </row>
    <row r="18" spans="2:9" x14ac:dyDescent="0.25">
      <c r="B18" s="63" t="s">
        <v>77</v>
      </c>
      <c r="C18" s="80">
        <v>52.1</v>
      </c>
      <c r="D18"/>
      <c r="E18" s="63" t="s">
        <v>77</v>
      </c>
      <c r="F18" s="80"/>
      <c r="H18" s="63" t="s">
        <v>77</v>
      </c>
      <c r="I18" s="80"/>
    </row>
    <row r="19" spans="2:9" x14ac:dyDescent="0.25">
      <c r="B19" s="41" t="s">
        <v>65</v>
      </c>
      <c r="C19" s="65">
        <f>C18*1500</f>
        <v>78150</v>
      </c>
      <c r="D19"/>
      <c r="E19" s="41" t="s">
        <v>65</v>
      </c>
      <c r="F19" s="65">
        <f>F18*1500</f>
        <v>0</v>
      </c>
      <c r="G19" s="65"/>
      <c r="H19" s="41" t="s">
        <v>65</v>
      </c>
      <c r="I19" s="65">
        <f>I18*1500</f>
        <v>0</v>
      </c>
    </row>
    <row r="20" spans="2:9" x14ac:dyDescent="0.25">
      <c r="B20" s="66" t="s">
        <v>66</v>
      </c>
      <c r="C20" s="43">
        <f>C17+C19</f>
        <v>168150</v>
      </c>
      <c r="E20" s="66" t="s">
        <v>66</v>
      </c>
      <c r="F20" s="43">
        <f>F17+F19</f>
        <v>0</v>
      </c>
      <c r="H20" s="66" t="s">
        <v>66</v>
      </c>
      <c r="I20" s="43">
        <f>I17+I19</f>
        <v>0</v>
      </c>
    </row>
  </sheetData>
  <mergeCells count="15">
    <mergeCell ref="B4:C4"/>
    <mergeCell ref="E4:F4"/>
    <mergeCell ref="E8:F8"/>
    <mergeCell ref="B15:C15"/>
    <mergeCell ref="B16:C16"/>
    <mergeCell ref="B8:C8"/>
    <mergeCell ref="B9:C9"/>
    <mergeCell ref="E9:F9"/>
    <mergeCell ref="E15:F15"/>
    <mergeCell ref="E16:F16"/>
    <mergeCell ref="H16:I16"/>
    <mergeCell ref="H4:I4"/>
    <mergeCell ref="H8:I8"/>
    <mergeCell ref="H9:I9"/>
    <mergeCell ref="H15:I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E14" sqref="E14"/>
    </sheetView>
  </sheetViews>
  <sheetFormatPr defaultRowHeight="15" x14ac:dyDescent="0.25"/>
  <cols>
    <col min="2" max="2" width="20.5703125" bestFit="1" customWidth="1"/>
    <col min="3" max="3" width="13.85546875" customWidth="1"/>
    <col min="5" max="5" width="48.7109375" bestFit="1" customWidth="1"/>
    <col min="6" max="6" width="7.5703125" bestFit="1" customWidth="1"/>
    <col min="7" max="7" width="10.28515625" customWidth="1"/>
    <col min="8" max="8" width="9.7109375" bestFit="1" customWidth="1"/>
  </cols>
  <sheetData>
    <row r="2" spans="2:11" ht="18.75" x14ac:dyDescent="0.3">
      <c r="B2" s="160" t="s">
        <v>71</v>
      </c>
      <c r="C2" s="161"/>
      <c r="E2" s="162" t="s">
        <v>72</v>
      </c>
      <c r="F2" s="163"/>
      <c r="G2" s="163"/>
      <c r="H2" s="164"/>
    </row>
    <row r="3" spans="2:11" x14ac:dyDescent="0.25">
      <c r="B3" s="152" t="s">
        <v>68</v>
      </c>
      <c r="C3" s="153"/>
      <c r="E3" s="100" t="s">
        <v>86</v>
      </c>
      <c r="F3" s="98" t="s">
        <v>87</v>
      </c>
      <c r="G3" s="6" t="s">
        <v>88</v>
      </c>
      <c r="H3" s="101" t="s">
        <v>99</v>
      </c>
    </row>
    <row r="4" spans="2:11" x14ac:dyDescent="0.25">
      <c r="B4" s="61" t="s">
        <v>69</v>
      </c>
      <c r="C4" s="68">
        <v>0</v>
      </c>
      <c r="E4" s="102" t="s">
        <v>90</v>
      </c>
      <c r="F4" s="99">
        <v>15000</v>
      </c>
      <c r="G4" s="108"/>
      <c r="H4" s="103">
        <f>G4*F4</f>
        <v>0</v>
      </c>
    </row>
    <row r="5" spans="2:11" x14ac:dyDescent="0.25">
      <c r="B5" s="42" t="s">
        <v>70</v>
      </c>
      <c r="C5" s="67">
        <f>C4*25000</f>
        <v>0</v>
      </c>
      <c r="E5" s="102" t="s">
        <v>89</v>
      </c>
      <c r="F5" s="104">
        <v>25000</v>
      </c>
      <c r="G5" s="108"/>
      <c r="H5" s="103">
        <f t="shared" ref="H5:H16" si="0">G5*F5</f>
        <v>0</v>
      </c>
    </row>
    <row r="6" spans="2:11" x14ac:dyDescent="0.25">
      <c r="E6" s="105" t="s">
        <v>95</v>
      </c>
      <c r="F6" s="104">
        <v>15000</v>
      </c>
      <c r="G6" s="108"/>
      <c r="H6" s="103">
        <f t="shared" si="0"/>
        <v>0</v>
      </c>
    </row>
    <row r="7" spans="2:11" x14ac:dyDescent="0.25">
      <c r="E7" s="102" t="s">
        <v>91</v>
      </c>
      <c r="F7" s="104">
        <v>50000</v>
      </c>
      <c r="G7" s="108"/>
      <c r="H7" s="103">
        <f t="shared" si="0"/>
        <v>0</v>
      </c>
    </row>
    <row r="8" spans="2:11" x14ac:dyDescent="0.25">
      <c r="E8" s="102" t="s">
        <v>92</v>
      </c>
      <c r="F8" s="104">
        <v>5000</v>
      </c>
      <c r="G8" s="108"/>
      <c r="H8" s="103">
        <f t="shared" si="0"/>
        <v>0</v>
      </c>
    </row>
    <row r="9" spans="2:11" x14ac:dyDescent="0.25">
      <c r="E9" s="102" t="s">
        <v>93</v>
      </c>
      <c r="F9" s="104">
        <v>10000</v>
      </c>
      <c r="G9" s="108"/>
      <c r="H9" s="103">
        <f t="shared" si="0"/>
        <v>0</v>
      </c>
    </row>
    <row r="10" spans="2:11" x14ac:dyDescent="0.25">
      <c r="E10" s="102" t="s">
        <v>94</v>
      </c>
      <c r="F10" s="104">
        <v>50000</v>
      </c>
      <c r="G10" s="108"/>
      <c r="H10" s="103">
        <f t="shared" si="0"/>
        <v>0</v>
      </c>
    </row>
    <row r="11" spans="2:11" x14ac:dyDescent="0.25">
      <c r="E11" s="102" t="s">
        <v>96</v>
      </c>
      <c r="F11" s="104">
        <v>10000</v>
      </c>
      <c r="G11" s="108"/>
      <c r="H11" s="103">
        <f t="shared" si="0"/>
        <v>0</v>
      </c>
    </row>
    <row r="12" spans="2:11" x14ac:dyDescent="0.25">
      <c r="E12" s="102" t="s">
        <v>97</v>
      </c>
      <c r="F12" s="104">
        <v>5000</v>
      </c>
      <c r="G12" s="108"/>
      <c r="H12" s="103">
        <f t="shared" si="0"/>
        <v>0</v>
      </c>
    </row>
    <row r="13" spans="2:11" x14ac:dyDescent="0.25">
      <c r="E13" s="102" t="s">
        <v>98</v>
      </c>
      <c r="F13" s="104">
        <v>15000</v>
      </c>
      <c r="G13" s="108"/>
      <c r="H13" s="103">
        <f t="shared" si="0"/>
        <v>0</v>
      </c>
    </row>
    <row r="14" spans="2:11" x14ac:dyDescent="0.25">
      <c r="E14" s="102" t="s">
        <v>100</v>
      </c>
      <c r="F14" s="6"/>
      <c r="G14" s="108"/>
      <c r="H14" s="103">
        <f t="shared" si="0"/>
        <v>0</v>
      </c>
      <c r="K14" s="6"/>
    </row>
    <row r="15" spans="2:11" x14ac:dyDescent="0.25">
      <c r="E15" s="105" t="s">
        <v>100</v>
      </c>
      <c r="F15" s="6"/>
      <c r="G15" s="108"/>
      <c r="H15" s="103">
        <f t="shared" si="0"/>
        <v>0</v>
      </c>
    </row>
    <row r="16" spans="2:11" x14ac:dyDescent="0.25">
      <c r="E16" s="110" t="s">
        <v>100</v>
      </c>
      <c r="F16" s="9"/>
      <c r="G16" s="109"/>
      <c r="H16" s="106">
        <f t="shared" si="0"/>
        <v>0</v>
      </c>
    </row>
    <row r="17" spans="7:8" x14ac:dyDescent="0.25">
      <c r="G17" s="71" t="s">
        <v>70</v>
      </c>
      <c r="H17" s="107">
        <f>SUM(H4:H16)</f>
        <v>0</v>
      </c>
    </row>
  </sheetData>
  <mergeCells count="3">
    <mergeCell ref="B2:C2"/>
    <mergeCell ref="B3:C3"/>
    <mergeCell ref="E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Budget</vt:lpstr>
      <vt:lpstr>Capital Costs</vt:lpstr>
      <vt:lpstr>PT Costs</vt:lpstr>
      <vt:lpstr>Additional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Therese Lavelle</dc:creator>
  <cp:lastModifiedBy>Short, Alex</cp:lastModifiedBy>
  <cp:lastPrinted>2018-04-12T16:11:06Z</cp:lastPrinted>
  <dcterms:created xsi:type="dcterms:W3CDTF">2017-11-14T16:59:44Z</dcterms:created>
  <dcterms:modified xsi:type="dcterms:W3CDTF">2018-04-12T16:11:18Z</dcterms:modified>
</cp:coreProperties>
</file>